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95" windowWidth="20730" windowHeight="11760" activeTab="1"/>
  </bookViews>
  <sheets>
    <sheet name="Courbe des taux" sheetId="4" r:id="rId1"/>
    <sheet name="SABR vols" sheetId="1" r:id="rId2"/>
  </sheets>
  <definedNames>
    <definedName name="DiscountedPayoff">#REF!</definedName>
    <definedName name="Maturities">'Courbe des taux'!#REF!</definedName>
    <definedName name="ZcRates">'Courbe des taux'!$K$8:$K$40</definedName>
  </definedNames>
  <calcPr calcId="145621" calcMode="manual"/>
</workbook>
</file>

<file path=xl/calcChain.xml><?xml version="1.0" encoding="utf-8"?>
<calcChain xmlns="http://schemas.openxmlformats.org/spreadsheetml/2006/main">
  <c r="V4" i="1" l="1"/>
  <c r="U5" i="1"/>
  <c r="V5" i="1" s="1"/>
  <c r="C6" i="1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I4" i="4"/>
  <c r="H8" i="4" s="1"/>
  <c r="M8" i="4" s="1"/>
  <c r="I5" i="4"/>
  <c r="U6" i="1" l="1"/>
  <c r="H10" i="4"/>
  <c r="M10" i="4" s="1"/>
  <c r="F8" i="4"/>
  <c r="H9" i="4"/>
  <c r="M9" i="4" s="1"/>
  <c r="H11" i="4"/>
  <c r="V6" i="1" l="1"/>
  <c r="U7" i="1"/>
  <c r="F11" i="4"/>
  <c r="M11" i="4"/>
  <c r="F9" i="4"/>
  <c r="F10" i="4"/>
  <c r="H12" i="4"/>
  <c r="V7" i="1" l="1"/>
  <c r="U8" i="1"/>
  <c r="F12" i="4"/>
  <c r="M12" i="4"/>
  <c r="H13" i="4"/>
  <c r="U9" i="1" l="1"/>
  <c r="V8" i="1"/>
  <c r="F13" i="4"/>
  <c r="M13" i="4"/>
  <c r="H14" i="4"/>
  <c r="M14" i="4" s="1"/>
  <c r="U10" i="1" l="1"/>
  <c r="V9" i="1"/>
  <c r="H15" i="4"/>
  <c r="U11" i="1" l="1"/>
  <c r="V10" i="1"/>
  <c r="F14" i="4"/>
  <c r="M15" i="4"/>
  <c r="H16" i="4"/>
  <c r="M16" i="4" s="1"/>
  <c r="U12" i="1" l="1"/>
  <c r="V11" i="1"/>
  <c r="H17" i="4"/>
  <c r="U13" i="1" l="1"/>
  <c r="V12" i="1"/>
  <c r="F15" i="4"/>
  <c r="M17" i="4"/>
  <c r="H18" i="4"/>
  <c r="M18" i="4" s="1"/>
  <c r="U14" i="1" l="1"/>
  <c r="V13" i="1"/>
  <c r="H19" i="4"/>
  <c r="M19" i="4" s="1"/>
  <c r="U15" i="1" l="1"/>
  <c r="V14" i="1"/>
  <c r="H20" i="4"/>
  <c r="U16" i="1" l="1"/>
  <c r="V15" i="1"/>
  <c r="F16" i="4"/>
  <c r="M20" i="4"/>
  <c r="H21" i="4"/>
  <c r="M21" i="4" s="1"/>
  <c r="U17" i="1" l="1"/>
  <c r="V16" i="1"/>
  <c r="H22" i="4"/>
  <c r="U18" i="1" l="1"/>
  <c r="V17" i="1"/>
  <c r="F17" i="4"/>
  <c r="M22" i="4"/>
  <c r="H23" i="4"/>
  <c r="M23" i="4" s="1"/>
  <c r="U19" i="1" l="1"/>
  <c r="V18" i="1"/>
  <c r="H24" i="4"/>
  <c r="M24" i="4" s="1"/>
  <c r="U20" i="1" l="1"/>
  <c r="V19" i="1"/>
  <c r="H25" i="4"/>
  <c r="U21" i="1" l="1"/>
  <c r="V20" i="1"/>
  <c r="F18" i="4"/>
  <c r="M25" i="4"/>
  <c r="H26" i="4"/>
  <c r="M26" i="4" s="1"/>
  <c r="U22" i="1" l="1"/>
  <c r="V21" i="1"/>
  <c r="H27" i="4"/>
  <c r="M27" i="4" s="1"/>
  <c r="U23" i="1" l="1"/>
  <c r="V22" i="1"/>
  <c r="H28" i="4"/>
  <c r="M28" i="4" s="1"/>
  <c r="U24" i="1" l="1"/>
  <c r="V23" i="1"/>
  <c r="H29" i="4"/>
  <c r="M29" i="4" s="1"/>
  <c r="U25" i="1" l="1"/>
  <c r="V24" i="1"/>
  <c r="H30" i="4"/>
  <c r="U26" i="1" l="1"/>
  <c r="V25" i="1"/>
  <c r="F19" i="4"/>
  <c r="M30" i="4"/>
  <c r="H31" i="4"/>
  <c r="M31" i="4" s="1"/>
  <c r="U27" i="1" l="1"/>
  <c r="V26" i="1"/>
  <c r="H32" i="4"/>
  <c r="M32" i="4" s="1"/>
  <c r="U28" i="1" l="1"/>
  <c r="V27" i="1"/>
  <c r="H33" i="4"/>
  <c r="M33" i="4" s="1"/>
  <c r="U29" i="1" l="1"/>
  <c r="V28" i="1"/>
  <c r="H34" i="4"/>
  <c r="M34" i="4" s="1"/>
  <c r="U30" i="1" l="1"/>
  <c r="V29" i="1"/>
  <c r="H35" i="4"/>
  <c r="U31" i="1" l="1"/>
  <c r="V30" i="1"/>
  <c r="F20" i="4"/>
  <c r="M35" i="4"/>
  <c r="H36" i="4"/>
  <c r="M36" i="4" s="1"/>
  <c r="U32" i="1" l="1"/>
  <c r="V31" i="1"/>
  <c r="H37" i="4"/>
  <c r="M37" i="4" s="1"/>
  <c r="U33" i="1" l="1"/>
  <c r="V32" i="1"/>
  <c r="H38" i="4"/>
  <c r="M38" i="4" s="1"/>
  <c r="U34" i="1" l="1"/>
  <c r="V33" i="1"/>
  <c r="H39" i="4"/>
  <c r="M39" i="4" s="1"/>
  <c r="U35" i="1" l="1"/>
  <c r="V34" i="1"/>
  <c r="H40" i="4"/>
  <c r="U36" i="1" l="1"/>
  <c r="V35" i="1"/>
  <c r="F21" i="4"/>
  <c r="M40" i="4"/>
  <c r="I8" i="4" a="1"/>
  <c r="U37" i="1" l="1"/>
  <c r="V36" i="1"/>
  <c r="I30" i="4"/>
  <c r="I23" i="4"/>
  <c r="I19" i="4"/>
  <c r="I27" i="4"/>
  <c r="I10" i="4"/>
  <c r="I31" i="4"/>
  <c r="I18" i="4"/>
  <c r="I28" i="4"/>
  <c r="I17" i="4"/>
  <c r="I13" i="4"/>
  <c r="I21" i="4"/>
  <c r="I22" i="4"/>
  <c r="I25" i="4"/>
  <c r="I16" i="4"/>
  <c r="I24" i="4"/>
  <c r="I33" i="4"/>
  <c r="I34" i="4"/>
  <c r="I11" i="4"/>
  <c r="I15" i="4"/>
  <c r="I39" i="4"/>
  <c r="I26" i="4"/>
  <c r="I35" i="4"/>
  <c r="I14" i="4"/>
  <c r="I38" i="4"/>
  <c r="I32" i="4"/>
  <c r="I40" i="4"/>
  <c r="I20" i="4"/>
  <c r="I9" i="4"/>
  <c r="I37" i="4"/>
  <c r="I29" i="4"/>
  <c r="I8" i="4"/>
  <c r="J8" i="4" s="1"/>
  <c r="I12" i="4"/>
  <c r="I36" i="4"/>
  <c r="U38" i="1" l="1"/>
  <c r="V37" i="1"/>
  <c r="J10" i="4"/>
  <c r="N8" i="4"/>
  <c r="K8" i="4"/>
  <c r="J11" i="4"/>
  <c r="J9" i="4"/>
  <c r="U39" i="1" l="1"/>
  <c r="V38" i="1"/>
  <c r="N9" i="4"/>
  <c r="K9" i="4"/>
  <c r="K10" i="4"/>
  <c r="N10" i="4"/>
  <c r="J12" i="4"/>
  <c r="N11" i="4"/>
  <c r="K11" i="4"/>
  <c r="U40" i="1" l="1"/>
  <c r="V39" i="1"/>
  <c r="N12" i="4"/>
  <c r="K12" i="4"/>
  <c r="J13" i="4"/>
  <c r="U41" i="1" l="1"/>
  <c r="V40" i="1"/>
  <c r="N13" i="4"/>
  <c r="K13" i="4"/>
  <c r="J14" i="4"/>
  <c r="U42" i="1" l="1"/>
  <c r="V41" i="1"/>
  <c r="K14" i="4"/>
  <c r="N14" i="4"/>
  <c r="J15" i="4"/>
  <c r="U43" i="1" l="1"/>
  <c r="V42" i="1"/>
  <c r="K15" i="4"/>
  <c r="N15" i="4"/>
  <c r="J16" i="4"/>
  <c r="U44" i="1" l="1"/>
  <c r="V43" i="1"/>
  <c r="K16" i="4"/>
  <c r="N16" i="4"/>
  <c r="J17" i="4"/>
  <c r="U45" i="1" l="1"/>
  <c r="V44" i="1"/>
  <c r="N17" i="4"/>
  <c r="K17" i="4"/>
  <c r="J18" i="4"/>
  <c r="U46" i="1" l="1"/>
  <c r="V45" i="1"/>
  <c r="N18" i="4"/>
  <c r="K18" i="4"/>
  <c r="J19" i="4"/>
  <c r="U47" i="1" l="1"/>
  <c r="V46" i="1"/>
  <c r="N19" i="4"/>
  <c r="K19" i="4"/>
  <c r="J20" i="4"/>
  <c r="U48" i="1" l="1"/>
  <c r="V47" i="1"/>
  <c r="N20" i="4"/>
  <c r="K20" i="4"/>
  <c r="J21" i="4"/>
  <c r="U49" i="1" l="1"/>
  <c r="V48" i="1"/>
  <c r="N21" i="4"/>
  <c r="K21" i="4"/>
  <c r="J22" i="4"/>
  <c r="U50" i="1" l="1"/>
  <c r="V49" i="1"/>
  <c r="N22" i="4"/>
  <c r="K22" i="4"/>
  <c r="J23" i="4"/>
  <c r="U51" i="1" l="1"/>
  <c r="V50" i="1"/>
  <c r="K23" i="4"/>
  <c r="N23" i="4"/>
  <c r="J24" i="4"/>
  <c r="U52" i="1" l="1"/>
  <c r="V51" i="1"/>
  <c r="N24" i="4"/>
  <c r="K24" i="4"/>
  <c r="J25" i="4"/>
  <c r="U53" i="1" l="1"/>
  <c r="V52" i="1"/>
  <c r="K25" i="4"/>
  <c r="N25" i="4"/>
  <c r="J26" i="4"/>
  <c r="V53" i="1" l="1"/>
  <c r="U54" i="1"/>
  <c r="N26" i="4"/>
  <c r="K26" i="4"/>
  <c r="J27" i="4"/>
  <c r="V54" i="1" l="1"/>
  <c r="U55" i="1"/>
  <c r="N27" i="4"/>
  <c r="K27" i="4"/>
  <c r="J28" i="4"/>
  <c r="U56" i="1" l="1"/>
  <c r="V55" i="1"/>
  <c r="N28" i="4"/>
  <c r="K28" i="4"/>
  <c r="J29" i="4"/>
  <c r="U57" i="1" l="1"/>
  <c r="V56" i="1"/>
  <c r="N29" i="4"/>
  <c r="K29" i="4"/>
  <c r="J30" i="4"/>
  <c r="U58" i="1" l="1"/>
  <c r="V57" i="1"/>
  <c r="K30" i="4"/>
  <c r="N30" i="4"/>
  <c r="J31" i="4"/>
  <c r="U59" i="1" l="1"/>
  <c r="V58" i="1"/>
  <c r="N31" i="4"/>
  <c r="K31" i="4"/>
  <c r="J32" i="4"/>
  <c r="U60" i="1" l="1"/>
  <c r="V59" i="1"/>
  <c r="N32" i="4"/>
  <c r="K32" i="4"/>
  <c r="J33" i="4"/>
  <c r="U61" i="1" l="1"/>
  <c r="V60" i="1"/>
  <c r="N33" i="4"/>
  <c r="K33" i="4"/>
  <c r="J34" i="4"/>
  <c r="U62" i="1" l="1"/>
  <c r="V61" i="1"/>
  <c r="K34" i="4"/>
  <c r="N34" i="4"/>
  <c r="J35" i="4"/>
  <c r="U63" i="1" l="1"/>
  <c r="V62" i="1"/>
  <c r="N35" i="4"/>
  <c r="K35" i="4"/>
  <c r="J36" i="4"/>
  <c r="U64" i="1" l="1"/>
  <c r="V63" i="1"/>
  <c r="K36" i="4"/>
  <c r="N36" i="4"/>
  <c r="J37" i="4"/>
  <c r="U65" i="1" l="1"/>
  <c r="V64" i="1"/>
  <c r="N37" i="4"/>
  <c r="K37" i="4"/>
  <c r="J38" i="4"/>
  <c r="U66" i="1" l="1"/>
  <c r="V65" i="1"/>
  <c r="N38" i="4"/>
  <c r="K38" i="4"/>
  <c r="J39" i="4"/>
  <c r="U67" i="1" l="1"/>
  <c r="V66" i="1"/>
  <c r="N39" i="4"/>
  <c r="K39" i="4"/>
  <c r="J40" i="4"/>
  <c r="V67" i="1" l="1"/>
  <c r="U68" i="1"/>
  <c r="N40" i="4"/>
  <c r="K40" i="4"/>
  <c r="M4" i="4"/>
  <c r="D8" i="1"/>
  <c r="D11" i="1"/>
  <c r="D10" i="1"/>
  <c r="D7" i="1"/>
  <c r="D9" i="1"/>
  <c r="D6" i="1"/>
  <c r="Y28" i="1"/>
  <c r="Y31" i="1"/>
  <c r="Y15" i="1"/>
  <c r="Y49" i="1"/>
  <c r="Y19" i="1"/>
  <c r="Y32" i="1"/>
  <c r="Y29" i="1"/>
  <c r="Y18" i="1"/>
  <c r="Y52" i="1"/>
  <c r="Y36" i="1"/>
  <c r="Y64" i="1"/>
  <c r="Y41" i="1"/>
  <c r="Y24" i="1"/>
  <c r="Y34" i="1"/>
  <c r="Y22" i="1"/>
  <c r="Y5" i="1"/>
  <c r="Y44" i="1"/>
  <c r="Y13" i="1"/>
  <c r="Y35" i="1"/>
  <c r="Y11" i="1"/>
  <c r="Y43" i="1"/>
  <c r="Y61" i="1"/>
  <c r="Y40" i="1"/>
  <c r="Y55" i="1"/>
  <c r="Y33" i="1"/>
  <c r="Y7" i="1"/>
  <c r="Y42" i="1"/>
  <c r="Y20" i="1"/>
  <c r="Y46" i="1"/>
  <c r="Y38" i="1"/>
  <c r="Y57" i="1"/>
  <c r="Y54" i="1"/>
  <c r="Y56" i="1"/>
  <c r="Y30" i="1"/>
  <c r="Y25" i="1"/>
  <c r="Y17" i="1"/>
  <c r="Y23" i="1"/>
  <c r="Y62" i="1"/>
  <c r="Y6" i="1"/>
  <c r="Y16" i="1"/>
  <c r="Y45" i="1"/>
  <c r="Y59" i="1"/>
  <c r="Y39" i="1"/>
  <c r="Y63" i="1"/>
  <c r="Y53" i="1"/>
  <c r="Y67" i="1"/>
  <c r="Y65" i="1"/>
  <c r="Y26" i="1"/>
  <c r="Y14" i="1"/>
  <c r="Y27" i="1"/>
  <c r="Y51" i="1"/>
  <c r="Y4" i="1"/>
  <c r="Y66" i="1"/>
  <c r="Y12" i="1"/>
  <c r="Y9" i="1"/>
  <c r="Y47" i="1"/>
  <c r="Y21" i="1"/>
  <c r="Y48" i="1"/>
  <c r="Y10" i="1"/>
  <c r="Y60" i="1"/>
  <c r="Y8" i="1"/>
  <c r="Y37" i="1"/>
  <c r="Y58" i="1"/>
  <c r="Y50" i="1"/>
  <c r="AB32" i="1"/>
  <c r="AB27" i="1"/>
  <c r="AB58" i="1"/>
  <c r="AB28" i="1"/>
  <c r="AB54" i="1"/>
  <c r="AB7" i="1"/>
  <c r="AB64" i="1"/>
  <c r="AB56" i="1"/>
  <c r="AB35" i="1"/>
  <c r="AB14" i="1"/>
  <c r="AB48" i="1"/>
  <c r="AB26" i="1"/>
  <c r="AB59" i="1"/>
  <c r="AB23" i="1"/>
  <c r="AB6" i="1"/>
  <c r="AB11" i="1"/>
  <c r="AB61" i="1"/>
  <c r="AB47" i="1"/>
  <c r="AB45" i="1"/>
  <c r="AB67" i="1"/>
  <c r="AB10" i="1"/>
  <c r="AB52" i="1"/>
  <c r="AB24" i="1"/>
  <c r="AB60" i="1"/>
  <c r="AB62" i="1"/>
  <c r="AB5" i="1"/>
  <c r="AB17" i="1"/>
  <c r="AB22" i="1"/>
  <c r="AB31" i="1"/>
  <c r="AB53" i="1"/>
  <c r="AB20" i="1"/>
  <c r="AB49" i="1"/>
  <c r="AB13" i="1"/>
  <c r="AB4" i="1"/>
  <c r="AB65" i="1"/>
  <c r="AB38" i="1"/>
  <c r="AB34" i="1"/>
  <c r="AB66" i="1"/>
  <c r="AB12" i="1"/>
  <c r="AB9" i="1"/>
  <c r="AB25" i="1"/>
  <c r="AB63" i="1"/>
  <c r="AB19" i="1"/>
  <c r="AB18" i="1"/>
  <c r="AB44" i="1"/>
  <c r="AB33" i="1"/>
  <c r="AB50" i="1"/>
  <c r="AB39" i="1"/>
  <c r="AB40" i="1"/>
  <c r="AB46" i="1"/>
  <c r="AB41" i="1"/>
  <c r="AB43" i="1"/>
  <c r="AB57" i="1"/>
  <c r="AB55" i="1"/>
  <c r="AB21" i="1"/>
  <c r="AB36" i="1"/>
  <c r="AB29" i="1"/>
  <c r="AB8" i="1"/>
  <c r="AB42" i="1"/>
  <c r="AB37" i="1"/>
  <c r="AB30" i="1"/>
  <c r="AB15" i="1"/>
  <c r="AB16" i="1"/>
  <c r="AB51" i="1"/>
  <c r="AA51" i="1"/>
  <c r="AA12" i="1"/>
  <c r="AA38" i="1"/>
  <c r="AA59" i="1"/>
  <c r="AA35" i="1"/>
  <c r="AA67" i="1"/>
  <c r="AA53" i="1"/>
  <c r="AA49" i="1"/>
  <c r="AA5" i="1"/>
  <c r="AA20" i="1"/>
  <c r="AA37" i="1"/>
  <c r="AA9" i="1"/>
  <c r="AA62" i="1"/>
  <c r="AA30" i="1"/>
  <c r="AA26" i="1"/>
  <c r="AA55" i="1"/>
  <c r="AA63" i="1"/>
  <c r="AA41" i="1"/>
  <c r="AA8" i="1"/>
  <c r="AA22" i="1"/>
  <c r="AA4" i="1"/>
  <c r="AA64" i="1"/>
  <c r="AA14" i="1"/>
  <c r="AA33" i="1"/>
  <c r="AA27" i="1"/>
  <c r="AA57" i="1"/>
  <c r="AA28" i="1"/>
  <c r="AA24" i="1"/>
  <c r="AA47" i="1"/>
  <c r="AA66" i="1"/>
  <c r="AA18" i="1"/>
  <c r="AA15" i="1"/>
  <c r="AA54" i="1"/>
  <c r="AA56" i="1"/>
  <c r="AA44" i="1"/>
  <c r="AA60" i="1"/>
  <c r="AA16" i="1"/>
  <c r="AA65" i="1"/>
  <c r="AA13" i="1"/>
  <c r="AA39" i="1"/>
  <c r="AA36" i="1"/>
  <c r="AA31" i="1"/>
  <c r="AA46" i="1"/>
  <c r="AA7" i="1"/>
  <c r="AA32" i="1"/>
  <c r="AA19" i="1"/>
  <c r="AA29" i="1"/>
  <c r="AA11" i="1"/>
  <c r="AA52" i="1"/>
  <c r="AA48" i="1"/>
  <c r="AA42" i="1"/>
  <c r="AA23" i="1"/>
  <c r="AA40" i="1"/>
  <c r="AA61" i="1"/>
  <c r="AA34" i="1"/>
  <c r="AA58" i="1"/>
  <c r="AA25" i="1"/>
  <c r="AA10" i="1"/>
  <c r="AA6" i="1"/>
  <c r="AA17" i="1"/>
  <c r="AA43" i="1"/>
  <c r="AA50" i="1"/>
  <c r="AA45" i="1"/>
  <c r="AA21" i="1"/>
  <c r="X39" i="1"/>
  <c r="X59" i="1"/>
  <c r="X11" i="1"/>
  <c r="X23" i="1"/>
  <c r="X48" i="1"/>
  <c r="X55" i="1"/>
  <c r="X63" i="1"/>
  <c r="X13" i="1"/>
  <c r="X64" i="1"/>
  <c r="X17" i="1"/>
  <c r="X15" i="1"/>
  <c r="X52" i="1"/>
  <c r="X41" i="1"/>
  <c r="X51" i="1"/>
  <c r="X27" i="1"/>
  <c r="X54" i="1"/>
  <c r="X49" i="1"/>
  <c r="X66" i="1"/>
  <c r="X14" i="1"/>
  <c r="X12" i="1"/>
  <c r="X43" i="1"/>
  <c r="X36" i="1"/>
  <c r="X29" i="1"/>
  <c r="X61" i="1"/>
  <c r="X37" i="1"/>
  <c r="X57" i="1"/>
  <c r="X47" i="1"/>
  <c r="X26" i="1"/>
  <c r="X40" i="1"/>
  <c r="X8" i="1"/>
  <c r="X32" i="1"/>
  <c r="X4" i="1"/>
  <c r="X33" i="1"/>
  <c r="X45" i="1"/>
  <c r="X34" i="1"/>
  <c r="X67" i="1"/>
  <c r="X58" i="1"/>
  <c r="X18" i="1"/>
  <c r="X5" i="1"/>
  <c r="X44" i="1"/>
  <c r="X10" i="1"/>
  <c r="X62" i="1"/>
  <c r="X60" i="1"/>
  <c r="X30" i="1"/>
  <c r="X19" i="1"/>
  <c r="X31" i="1"/>
  <c r="X53" i="1"/>
  <c r="X9" i="1"/>
  <c r="X28" i="1"/>
  <c r="X38" i="1"/>
  <c r="X25" i="1"/>
  <c r="X65" i="1"/>
  <c r="X42" i="1"/>
  <c r="X50" i="1"/>
  <c r="X21" i="1"/>
  <c r="X20" i="1"/>
  <c r="X56" i="1"/>
  <c r="X35" i="1"/>
  <c r="X6" i="1"/>
  <c r="X16" i="1"/>
  <c r="X46" i="1"/>
  <c r="X22" i="1"/>
  <c r="X7" i="1"/>
  <c r="X24" i="1"/>
  <c r="Z46" i="1"/>
  <c r="Z52" i="1"/>
  <c r="Z28" i="1"/>
  <c r="Z13" i="1"/>
  <c r="Z61" i="1"/>
  <c r="Z27" i="1"/>
  <c r="Z49" i="1"/>
  <c r="Z35" i="1"/>
  <c r="Z5" i="1"/>
  <c r="Z14" i="1"/>
  <c r="Z34" i="1"/>
  <c r="Z50" i="1"/>
  <c r="Z26" i="1"/>
  <c r="Z42" i="1"/>
  <c r="Z23" i="1"/>
  <c r="Z54" i="1"/>
  <c r="Z4" i="1"/>
  <c r="Z29" i="1"/>
  <c r="Z25" i="1"/>
  <c r="Z63" i="1"/>
  <c r="Z22" i="1"/>
  <c r="Z8" i="1"/>
  <c r="Z62" i="1"/>
  <c r="Z32" i="1"/>
  <c r="Z31" i="1"/>
  <c r="Z12" i="1"/>
  <c r="Z33" i="1"/>
  <c r="Z10" i="1"/>
  <c r="Z45" i="1"/>
  <c r="Z36" i="1"/>
  <c r="Z59" i="1"/>
  <c r="Z17" i="1"/>
  <c r="Z41" i="1"/>
  <c r="Z30" i="1"/>
  <c r="Z65" i="1"/>
  <c r="Z58" i="1"/>
  <c r="Z20" i="1"/>
  <c r="Z40" i="1"/>
  <c r="Z64" i="1"/>
  <c r="Z19" i="1"/>
  <c r="Z16" i="1"/>
  <c r="Z38" i="1"/>
  <c r="Z6" i="1"/>
  <c r="Z44" i="1"/>
  <c r="Z55" i="1"/>
  <c r="Z66" i="1"/>
  <c r="Z48" i="1"/>
  <c r="Z67" i="1"/>
  <c r="Z7" i="1"/>
  <c r="Z21" i="1"/>
  <c r="Z24" i="1"/>
  <c r="Z57" i="1"/>
  <c r="Z43" i="1"/>
  <c r="Z9" i="1"/>
  <c r="Z47" i="1"/>
  <c r="Z51" i="1"/>
  <c r="Z11" i="1"/>
  <c r="Z37" i="1"/>
  <c r="Z53" i="1"/>
  <c r="Z18" i="1"/>
  <c r="Z15" i="1"/>
  <c r="Z56" i="1"/>
  <c r="Z60" i="1"/>
  <c r="Z39" i="1"/>
  <c r="W29" i="1"/>
  <c r="W8" i="1"/>
  <c r="W56" i="1"/>
  <c r="W65" i="1"/>
  <c r="W37" i="1"/>
  <c r="W28" i="1"/>
  <c r="W57" i="1"/>
  <c r="W51" i="1"/>
  <c r="W54" i="1"/>
  <c r="W10" i="1"/>
  <c r="W14" i="1"/>
  <c r="W30" i="1"/>
  <c r="W23" i="1"/>
  <c r="W45" i="1"/>
  <c r="W49" i="1"/>
  <c r="W4" i="1"/>
  <c r="W34" i="1"/>
  <c r="W52" i="1"/>
  <c r="W11" i="1"/>
  <c r="W42" i="1"/>
  <c r="W13" i="1"/>
  <c r="W44" i="1"/>
  <c r="W62" i="1"/>
  <c r="W48" i="1"/>
  <c r="W12" i="1"/>
  <c r="W47" i="1"/>
  <c r="W7" i="1"/>
  <c r="W63" i="1"/>
  <c r="W20" i="1"/>
  <c r="W26" i="1"/>
  <c r="W15" i="1"/>
  <c r="W38" i="1"/>
  <c r="W39" i="1"/>
  <c r="W60" i="1"/>
  <c r="W21" i="1"/>
  <c r="W18" i="1"/>
  <c r="W58" i="1"/>
  <c r="W22" i="1"/>
  <c r="W17" i="1"/>
  <c r="W43" i="1"/>
  <c r="W27" i="1"/>
  <c r="W33" i="1"/>
  <c r="W66" i="1"/>
  <c r="W36" i="1"/>
  <c r="W55" i="1"/>
  <c r="W50" i="1"/>
  <c r="W25" i="1"/>
  <c r="W19" i="1"/>
  <c r="W35" i="1"/>
  <c r="W53" i="1"/>
  <c r="W67" i="1"/>
  <c r="W5" i="1"/>
  <c r="W59" i="1"/>
  <c r="W24" i="1"/>
  <c r="W6" i="1"/>
  <c r="W40" i="1"/>
  <c r="W64" i="1"/>
  <c r="W31" i="1"/>
  <c r="W41" i="1"/>
  <c r="W9" i="1"/>
  <c r="W46" i="1"/>
  <c r="W16" i="1"/>
  <c r="W32" i="1"/>
  <c r="W61" i="1"/>
  <c r="U69" i="1" l="1"/>
  <c r="V68" i="1"/>
  <c r="W68" i="1"/>
  <c r="Z68" i="1"/>
  <c r="X68" i="1"/>
  <c r="AA68" i="1"/>
  <c r="AB68" i="1"/>
  <c r="Y68" i="1"/>
  <c r="V69" i="1" l="1"/>
  <c r="U70" i="1"/>
  <c r="W69" i="1"/>
  <c r="Z69" i="1"/>
  <c r="X69" i="1"/>
  <c r="AA69" i="1"/>
  <c r="AB69" i="1"/>
  <c r="Y69" i="1"/>
  <c r="U71" i="1" l="1"/>
  <c r="V70" i="1"/>
  <c r="W70" i="1"/>
  <c r="Z70" i="1"/>
  <c r="X70" i="1"/>
  <c r="AA70" i="1"/>
  <c r="AB70" i="1"/>
  <c r="Y70" i="1"/>
  <c r="V71" i="1" l="1"/>
  <c r="U72" i="1"/>
  <c r="W71" i="1"/>
  <c r="Z71" i="1"/>
  <c r="X71" i="1"/>
  <c r="AA71" i="1"/>
  <c r="AB71" i="1"/>
  <c r="Y71" i="1"/>
  <c r="V72" i="1" l="1"/>
  <c r="U73" i="1"/>
  <c r="W72" i="1"/>
  <c r="Z72" i="1"/>
  <c r="X72" i="1"/>
  <c r="AA72" i="1"/>
  <c r="AB72" i="1"/>
  <c r="Y72" i="1"/>
  <c r="U74" i="1" l="1"/>
  <c r="V74" i="1" s="1"/>
  <c r="V73" i="1"/>
  <c r="W74" i="1"/>
  <c r="Z74" i="1"/>
  <c r="X74" i="1"/>
  <c r="AA74" i="1"/>
  <c r="AB74" i="1"/>
  <c r="Y74" i="1"/>
  <c r="W73" i="1"/>
  <c r="Z73" i="1"/>
  <c r="X73" i="1"/>
  <c r="AA73" i="1"/>
  <c r="AB73" i="1"/>
  <c r="Y73" i="1"/>
</calcChain>
</file>

<file path=xl/sharedStrings.xml><?xml version="1.0" encoding="utf-8"?>
<sst xmlns="http://schemas.openxmlformats.org/spreadsheetml/2006/main" count="69" uniqueCount="51">
  <si>
    <t>Currency</t>
  </si>
  <si>
    <t>EUR</t>
  </si>
  <si>
    <t>Shift (BP)</t>
  </si>
  <si>
    <t>J+2</t>
  </si>
  <si>
    <t>maturity</t>
  </si>
  <si>
    <t>type</t>
  </si>
  <si>
    <t>market rate</t>
  </si>
  <si>
    <t>value</t>
  </si>
  <si>
    <t>JJ</t>
  </si>
  <si>
    <t>DEPOSIT</t>
  </si>
  <si>
    <t>Maturity (date)</t>
  </si>
  <si>
    <t>interp rate</t>
  </si>
  <si>
    <t>DF</t>
  </si>
  <si>
    <t>3M</t>
  </si>
  <si>
    <t>6M</t>
  </si>
  <si>
    <t>1Y</t>
  </si>
  <si>
    <t>SWAP</t>
  </si>
  <si>
    <t>2Y</t>
  </si>
  <si>
    <t>3Y</t>
  </si>
  <si>
    <t>5Y</t>
  </si>
  <si>
    <t>7Y</t>
  </si>
  <si>
    <t>10Y</t>
  </si>
  <si>
    <t>12Y</t>
  </si>
  <si>
    <t>15Y</t>
  </si>
  <si>
    <t>20Y</t>
  </si>
  <si>
    <t>25Y</t>
  </si>
  <si>
    <t>30Y</t>
  </si>
  <si>
    <t>Mat (years)</t>
  </si>
  <si>
    <t>ZC rate (exp)</t>
  </si>
  <si>
    <t>EURIBOR CURVE</t>
  </si>
  <si>
    <t>EURIBOR ZC CURVE BOOTSTRAP</t>
  </si>
  <si>
    <t>Exp ZC curve</t>
  </si>
  <si>
    <t>Spot</t>
  </si>
  <si>
    <t>Maturity</t>
  </si>
  <si>
    <t>Forward</t>
  </si>
  <si>
    <t>sigma0</t>
  </si>
  <si>
    <t>alpha</t>
  </si>
  <si>
    <t>rho</t>
  </si>
  <si>
    <t>beta</t>
  </si>
  <si>
    <t>1M</t>
  </si>
  <si>
    <t>18M</t>
  </si>
  <si>
    <t>Strike</t>
  </si>
  <si>
    <t>Vol 1M</t>
  </si>
  <si>
    <t>Vol 3M</t>
  </si>
  <si>
    <t>Vol 6M</t>
  </si>
  <si>
    <t>Vol 1Y</t>
  </si>
  <si>
    <t>Vol 18M</t>
  </si>
  <si>
    <t>Vol 2Y</t>
  </si>
  <si>
    <t>Strike %</t>
  </si>
  <si>
    <t>ZC rate (act)</t>
  </si>
  <si>
    <t>Interp market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</si>
</sst>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0.000%"/>
    <numFmt numFmtId="165" formatCode="0.0000%"/>
    <numFmt numFmtId="166" formatCode="0.0000"/>
    <numFmt numFmtId="167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0"/>
      <name val="Arial"/>
      <family val="2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2"/>
    <xf numFmtId="0" fontId="3" fillId="0" borderId="0" xfId="2" applyNumberFormat="1"/>
    <xf numFmtId="166" fontId="3" fillId="0" borderId="0" xfId="2" applyNumberFormat="1"/>
    <xf numFmtId="164" fontId="1" fillId="0" borderId="0" xfId="3" applyNumberFormat="1" applyFont="1" applyAlignment="1">
      <alignment horizontal="center"/>
    </xf>
    <xf numFmtId="166" fontId="1" fillId="0" borderId="0" xfId="3" applyNumberFormat="1" applyFont="1" applyAlignment="1">
      <alignment horizontal="center"/>
    </xf>
    <xf numFmtId="164" fontId="1" fillId="0" borderId="1" xfId="3" applyNumberFormat="1" applyFont="1" applyBorder="1" applyAlignment="1">
      <alignment horizontal="center"/>
    </xf>
    <xf numFmtId="0" fontId="4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4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4" fillId="0" borderId="1" xfId="2" applyFont="1" applyBorder="1" applyAlignment="1">
      <alignment horizontal="center"/>
    </xf>
    <xf numFmtId="0" fontId="5" fillId="0" borderId="1" xfId="2" applyFont="1" applyBorder="1" applyAlignment="1">
      <alignment horizontal="center"/>
    </xf>
    <xf numFmtId="15" fontId="4" fillId="0" borderId="0" xfId="2" applyNumberFormat="1" applyFont="1" applyAlignment="1">
      <alignment horizontal="center"/>
    </xf>
    <xf numFmtId="165" fontId="5" fillId="2" borderId="0" xfId="3" applyNumberFormat="1" applyFont="1" applyFill="1" applyAlignment="1">
      <alignment horizontal="center"/>
    </xf>
    <xf numFmtId="166" fontId="5" fillId="0" borderId="0" xfId="2" applyNumberFormat="1" applyFont="1" applyAlignment="1">
      <alignment horizontal="center"/>
    </xf>
    <xf numFmtId="15" fontId="5" fillId="0" borderId="0" xfId="2" applyNumberFormat="1" applyFont="1" applyAlignment="1">
      <alignment horizontal="center"/>
    </xf>
    <xf numFmtId="165" fontId="5" fillId="0" borderId="0" xfId="3" applyNumberFormat="1" applyFont="1" applyAlignment="1">
      <alignment horizontal="center"/>
    </xf>
    <xf numFmtId="15" fontId="4" fillId="0" borderId="1" xfId="2" applyNumberFormat="1" applyFont="1" applyBorder="1" applyAlignment="1">
      <alignment horizontal="center"/>
    </xf>
    <xf numFmtId="165" fontId="5" fillId="2" borderId="1" xfId="3" applyNumberFormat="1" applyFont="1" applyFill="1" applyBorder="1" applyAlignment="1">
      <alignment horizontal="center"/>
    </xf>
    <xf numFmtId="166" fontId="5" fillId="0" borderId="1" xfId="2" applyNumberFormat="1" applyFont="1" applyBorder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1" applyNumberFormat="1" applyFont="1" applyAlignment="1">
      <alignment horizontal="center"/>
    </xf>
    <xf numFmtId="2" fontId="5" fillId="0" borderId="1" xfId="2" applyNumberFormat="1" applyFont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0" fontId="6" fillId="0" borderId="1" xfId="2" applyFont="1" applyBorder="1" applyAlignment="1">
      <alignment horizontal="center"/>
    </xf>
    <xf numFmtId="10" fontId="1" fillId="0" borderId="0" xfId="3" applyNumberFormat="1" applyFont="1" applyAlignment="1">
      <alignment horizontal="center"/>
    </xf>
    <xf numFmtId="0" fontId="5" fillId="0" borderId="0" xfId="2" applyFont="1"/>
    <xf numFmtId="0" fontId="4" fillId="0" borderId="1" xfId="2" applyFont="1" applyBorder="1"/>
    <xf numFmtId="0" fontId="5" fillId="0" borderId="1" xfId="2" applyFont="1" applyBorder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15" fontId="5" fillId="0" borderId="0" xfId="2" applyNumberFormat="1" applyFont="1" applyAlignment="1">
      <alignment horizontal="left"/>
    </xf>
    <xf numFmtId="0" fontId="5" fillId="0" borderId="0" xfId="2" applyFont="1" applyBorder="1"/>
    <xf numFmtId="0" fontId="6" fillId="0" borderId="2" xfId="2" applyFont="1" applyFill="1" applyBorder="1" applyAlignment="1">
      <alignment horizontal="center"/>
    </xf>
    <xf numFmtId="0" fontId="5" fillId="0" borderId="0" xfId="2" applyNumberFormat="1" applyFont="1"/>
    <xf numFmtId="166" fontId="5" fillId="0" borderId="0" xfId="2" applyNumberFormat="1" applyFont="1"/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/>
    </xf>
    <xf numFmtId="9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0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0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10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167" fontId="10" fillId="0" borderId="3" xfId="0" applyNumberFormat="1" applyFont="1" applyBorder="1" applyAlignment="1">
      <alignment horizontal="center"/>
    </xf>
    <xf numFmtId="2" fontId="10" fillId="0" borderId="0" xfId="0" applyNumberFormat="1" applyFont="1" applyBorder="1" applyAlignment="1">
      <alignment horizontal="center"/>
    </xf>
    <xf numFmtId="167" fontId="10" fillId="0" borderId="0" xfId="0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167" fontId="10" fillId="0" borderId="1" xfId="0" applyNumberFormat="1" applyFont="1" applyBorder="1" applyAlignment="1">
      <alignment horizontal="center"/>
    </xf>
    <xf numFmtId="164" fontId="11" fillId="0" borderId="0" xfId="2" applyNumberFormat="1" applyFont="1" applyAlignment="1">
      <alignment horizontal="center"/>
    </xf>
    <xf numFmtId="164" fontId="11" fillId="0" borderId="1" xfId="2" applyNumberFormat="1" applyFont="1" applyBorder="1" applyAlignment="1">
      <alignment horizontal="center"/>
    </xf>
    <xf numFmtId="15" fontId="11" fillId="0" borderId="1" xfId="2" applyNumberFormat="1" applyFont="1" applyBorder="1"/>
    <xf numFmtId="0" fontId="11" fillId="0" borderId="2" xfId="0" applyFont="1" applyBorder="1" applyAlignment="1">
      <alignment horizontal="center"/>
    </xf>
    <xf numFmtId="164" fontId="10" fillId="0" borderId="0" xfId="3" applyNumberFormat="1" applyFont="1" applyBorder="1" applyAlignment="1">
      <alignment horizontal="center"/>
    </xf>
    <xf numFmtId="164" fontId="10" fillId="0" borderId="0" xfId="3" applyNumberFormat="1" applyFont="1" applyAlignment="1">
      <alignment horizontal="center"/>
    </xf>
    <xf numFmtId="164" fontId="10" fillId="0" borderId="1" xfId="3" applyNumberFormat="1" applyFont="1" applyBorder="1" applyAlignment="1">
      <alignment horizontal="center"/>
    </xf>
    <xf numFmtId="15" fontId="10" fillId="0" borderId="0" xfId="2" applyNumberFormat="1" applyFont="1" applyAlignment="1">
      <alignment horizontal="center"/>
    </xf>
    <xf numFmtId="15" fontId="10" fillId="0" borderId="1" xfId="2" applyNumberFormat="1" applyFont="1" applyBorder="1" applyAlignment="1">
      <alignment horizontal="center"/>
    </xf>
    <xf numFmtId="0" fontId="7" fillId="0" borderId="0" xfId="2" applyFont="1" applyBorder="1" applyAlignment="1">
      <alignment horizontal="center"/>
    </xf>
    <xf numFmtId="0" fontId="12" fillId="0" borderId="0" xfId="2" applyFont="1"/>
    <xf numFmtId="0" fontId="5" fillId="0" borderId="0" xfId="2" applyFont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2" fontId="13" fillId="3" borderId="2" xfId="0" applyNumberFormat="1" applyFont="1" applyFill="1" applyBorder="1" applyAlignment="1">
      <alignment horizontal="center"/>
    </xf>
    <xf numFmtId="167" fontId="13" fillId="3" borderId="2" xfId="0" applyNumberFormat="1" applyFont="1" applyFill="1" applyBorder="1" applyAlignment="1">
      <alignment horizontal="center"/>
    </xf>
    <xf numFmtId="10" fontId="11" fillId="3" borderId="2" xfId="0" applyNumberFormat="1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0" borderId="1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6" fillId="0" borderId="1" xfId="2" applyFont="1" applyBorder="1" applyAlignment="1">
      <alignment horizontal="center"/>
    </xf>
  </cellXfs>
  <cellStyles count="5">
    <cellStyle name="Euro" xfId="4"/>
    <cellStyle name="Normal" xfId="0" builtinId="0"/>
    <cellStyle name="Normal 2" xfId="2"/>
    <cellStyle name="Pourcentage" xfId="1" builtinId="5"/>
    <cellStyle name="Pourcentage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987986019010233E-2"/>
          <c:y val="6.0133491382284833E-2"/>
          <c:w val="0.85470076636943504"/>
          <c:h val="0.8687521674224073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'SABR vols'!$W$3</c:f>
              <c:strCache>
                <c:ptCount val="1"/>
                <c:pt idx="0">
                  <c:v>Vol 1M</c:v>
                </c:pt>
              </c:strCache>
            </c:strRef>
          </c:tx>
          <c:marker>
            <c:symbol val="none"/>
          </c:marker>
          <c:xVal>
            <c:numRef>
              <c:f>'SABR vols'!$U$4:$U$74</c:f>
              <c:numCache>
                <c:formatCode>0%</c:formatCode>
                <c:ptCount val="71"/>
                <c:pt idx="0">
                  <c:v>0.7</c:v>
                </c:pt>
                <c:pt idx="1">
                  <c:v>0.71</c:v>
                </c:pt>
                <c:pt idx="2">
                  <c:v>0.72</c:v>
                </c:pt>
                <c:pt idx="3">
                  <c:v>0.73</c:v>
                </c:pt>
                <c:pt idx="4">
                  <c:v>0.74</c:v>
                </c:pt>
                <c:pt idx="5">
                  <c:v>0.75</c:v>
                </c:pt>
                <c:pt idx="6">
                  <c:v>0.76</c:v>
                </c:pt>
                <c:pt idx="7">
                  <c:v>0.77</c:v>
                </c:pt>
                <c:pt idx="8">
                  <c:v>0.78</c:v>
                </c:pt>
                <c:pt idx="9">
                  <c:v>0.79</c:v>
                </c:pt>
                <c:pt idx="10">
                  <c:v>0.8</c:v>
                </c:pt>
                <c:pt idx="11">
                  <c:v>0.81</c:v>
                </c:pt>
                <c:pt idx="12">
                  <c:v>0.82000000000000006</c:v>
                </c:pt>
                <c:pt idx="13">
                  <c:v>0.83000000000000007</c:v>
                </c:pt>
                <c:pt idx="14">
                  <c:v>0.84000000000000008</c:v>
                </c:pt>
                <c:pt idx="15">
                  <c:v>0.85000000000000009</c:v>
                </c:pt>
                <c:pt idx="16">
                  <c:v>0.8600000000000001</c:v>
                </c:pt>
                <c:pt idx="17">
                  <c:v>0.87000000000000011</c:v>
                </c:pt>
                <c:pt idx="18">
                  <c:v>0.88000000000000012</c:v>
                </c:pt>
                <c:pt idx="19">
                  <c:v>0.89000000000000012</c:v>
                </c:pt>
                <c:pt idx="20">
                  <c:v>0.90000000000000013</c:v>
                </c:pt>
                <c:pt idx="21">
                  <c:v>0.91000000000000014</c:v>
                </c:pt>
                <c:pt idx="22">
                  <c:v>0.92000000000000015</c:v>
                </c:pt>
                <c:pt idx="23">
                  <c:v>0.93000000000000016</c:v>
                </c:pt>
                <c:pt idx="24">
                  <c:v>0.94000000000000017</c:v>
                </c:pt>
                <c:pt idx="25">
                  <c:v>0.95000000000000018</c:v>
                </c:pt>
                <c:pt idx="26">
                  <c:v>0.96000000000000019</c:v>
                </c:pt>
                <c:pt idx="27">
                  <c:v>0.9700000000000002</c:v>
                </c:pt>
                <c:pt idx="28">
                  <c:v>0.9800000000000002</c:v>
                </c:pt>
                <c:pt idx="29">
                  <c:v>0.99000000000000021</c:v>
                </c:pt>
                <c:pt idx="30">
                  <c:v>1.0000000000000002</c:v>
                </c:pt>
                <c:pt idx="31">
                  <c:v>1.0100000000000002</c:v>
                </c:pt>
                <c:pt idx="32">
                  <c:v>1.0200000000000002</c:v>
                </c:pt>
                <c:pt idx="33">
                  <c:v>1.0300000000000002</c:v>
                </c:pt>
                <c:pt idx="34">
                  <c:v>1.0400000000000003</c:v>
                </c:pt>
                <c:pt idx="35">
                  <c:v>1.0500000000000003</c:v>
                </c:pt>
                <c:pt idx="36">
                  <c:v>1.0600000000000003</c:v>
                </c:pt>
                <c:pt idx="37">
                  <c:v>1.0700000000000003</c:v>
                </c:pt>
                <c:pt idx="38">
                  <c:v>1.0800000000000003</c:v>
                </c:pt>
                <c:pt idx="39">
                  <c:v>1.0900000000000003</c:v>
                </c:pt>
                <c:pt idx="40">
                  <c:v>1.1000000000000003</c:v>
                </c:pt>
                <c:pt idx="41">
                  <c:v>1.1100000000000003</c:v>
                </c:pt>
                <c:pt idx="42">
                  <c:v>1.1200000000000003</c:v>
                </c:pt>
                <c:pt idx="43">
                  <c:v>1.1300000000000003</c:v>
                </c:pt>
                <c:pt idx="44">
                  <c:v>1.1400000000000003</c:v>
                </c:pt>
                <c:pt idx="45">
                  <c:v>1.1500000000000004</c:v>
                </c:pt>
                <c:pt idx="46">
                  <c:v>1.1600000000000004</c:v>
                </c:pt>
                <c:pt idx="47">
                  <c:v>1.1700000000000004</c:v>
                </c:pt>
                <c:pt idx="48">
                  <c:v>1.1800000000000004</c:v>
                </c:pt>
                <c:pt idx="49">
                  <c:v>1.1900000000000004</c:v>
                </c:pt>
                <c:pt idx="50">
                  <c:v>1.2000000000000004</c:v>
                </c:pt>
                <c:pt idx="51">
                  <c:v>1.2100000000000004</c:v>
                </c:pt>
                <c:pt idx="52">
                  <c:v>1.2200000000000004</c:v>
                </c:pt>
                <c:pt idx="53">
                  <c:v>1.2300000000000004</c:v>
                </c:pt>
                <c:pt idx="54">
                  <c:v>1.2400000000000004</c:v>
                </c:pt>
                <c:pt idx="55">
                  <c:v>1.2500000000000004</c:v>
                </c:pt>
                <c:pt idx="56">
                  <c:v>1.2600000000000005</c:v>
                </c:pt>
                <c:pt idx="57">
                  <c:v>1.2700000000000005</c:v>
                </c:pt>
                <c:pt idx="58">
                  <c:v>1.2800000000000005</c:v>
                </c:pt>
                <c:pt idx="59">
                  <c:v>1.2900000000000005</c:v>
                </c:pt>
                <c:pt idx="60">
                  <c:v>1.3000000000000005</c:v>
                </c:pt>
                <c:pt idx="61">
                  <c:v>1.3100000000000005</c:v>
                </c:pt>
                <c:pt idx="62">
                  <c:v>1.3200000000000005</c:v>
                </c:pt>
                <c:pt idx="63">
                  <c:v>1.3300000000000005</c:v>
                </c:pt>
                <c:pt idx="64">
                  <c:v>1.3400000000000005</c:v>
                </c:pt>
                <c:pt idx="65">
                  <c:v>1.3500000000000005</c:v>
                </c:pt>
                <c:pt idx="66">
                  <c:v>1.3600000000000005</c:v>
                </c:pt>
                <c:pt idx="67">
                  <c:v>1.3700000000000006</c:v>
                </c:pt>
                <c:pt idx="68">
                  <c:v>1.3800000000000006</c:v>
                </c:pt>
                <c:pt idx="69">
                  <c:v>1.3900000000000006</c:v>
                </c:pt>
                <c:pt idx="70">
                  <c:v>1.4000000000000006</c:v>
                </c:pt>
              </c:numCache>
            </c:numRef>
          </c:xVal>
          <c:yVal>
            <c:numRef>
              <c:f>'SABR vols'!$W$4:$W$74</c:f>
              <c:numCache>
                <c:formatCode>0.00%</c:formatCode>
                <c:ptCount val="71"/>
                <c:pt idx="0">
                  <c:v>0.29801784871603837</c:v>
                </c:pt>
                <c:pt idx="1">
                  <c:v>0.293863802552015</c:v>
                </c:pt>
                <c:pt idx="2">
                  <c:v>0.28976242381227246</c:v>
                </c:pt>
                <c:pt idx="3">
                  <c:v>0.28571347186621165</c:v>
                </c:pt>
                <c:pt idx="4">
                  <c:v>0.2817168491135148</c:v>
                </c:pt>
                <c:pt idx="5">
                  <c:v>0.27777260755990441</c:v>
                </c:pt>
                <c:pt idx="6">
                  <c:v>0.27388095638403215</c:v>
                </c:pt>
                <c:pt idx="7">
                  <c:v>0.27004227052261032</c:v>
                </c:pt>
                <c:pt idx="8">
                  <c:v>0.26625710029154476</c:v>
                </c:pt>
                <c:pt idx="9">
                  <c:v>0.26252618204609224</c:v>
                </c:pt>
                <c:pt idx="10">
                  <c:v>0.25885044986139188</c:v>
                </c:pt>
                <c:pt idx="11">
                  <c:v>0.25523104818424669</c:v>
                </c:pt>
                <c:pt idx="12">
                  <c:v>0.25166934536554586</c:v>
                </c:pt>
                <c:pt idx="13">
                  <c:v>0.24816694792764046</c:v>
                </c:pt>
                <c:pt idx="14">
                  <c:v>0.24472571534947074</c:v>
                </c:pt>
                <c:pt idx="15">
                  <c:v>0.2413477750612269</c:v>
                </c:pt>
                <c:pt idx="16">
                  <c:v>0.23803553722683932</c:v>
                </c:pt>
                <c:pt idx="17">
                  <c:v>0.23479170875405939</c:v>
                </c:pt>
                <c:pt idx="18">
                  <c:v>0.23161930580678144</c:v>
                </c:pt>
                <c:pt idx="19">
                  <c:v>0.22852166390291498</c:v>
                </c:pt>
                <c:pt idx="20">
                  <c:v>0.2255024444669308</c:v>
                </c:pt>
                <c:pt idx="21">
                  <c:v>0.22256563647710215</c:v>
                </c:pt>
                <c:pt idx="22">
                  <c:v>0.21971555161769016</c:v>
                </c:pt>
                <c:pt idx="23">
                  <c:v>0.21695681113826409</c:v>
                </c:pt>
                <c:pt idx="24">
                  <c:v>0.21429432246814811</c:v>
                </c:pt>
                <c:pt idx="25">
                  <c:v>0.21173324357631532</c:v>
                </c:pt>
                <c:pt idx="26">
                  <c:v>0.2092789331580279</c:v>
                </c:pt>
                <c:pt idx="27">
                  <c:v>0.20693688502712318</c:v>
                </c:pt>
                <c:pt idx="28">
                  <c:v>0.20471264565317288</c:v>
                </c:pt>
                <c:pt idx="29">
                  <c:v>0.20261171464815175</c:v>
                </c:pt>
                <c:pt idx="30">
                  <c:v>0.20063942918997665</c:v>
                </c:pt>
                <c:pt idx="31">
                  <c:v>0.19880083483680325</c:v>
                </c:pt>
                <c:pt idx="32">
                  <c:v>0.19710054682833222</c:v>
                </c:pt>
                <c:pt idx="33">
                  <c:v>0.19554260764308401</c:v>
                </c:pt>
                <c:pt idx="34">
                  <c:v>0.19413034800993018</c:v>
                </c:pt>
                <c:pt idx="35">
                  <c:v>0.19286625954501549</c:v>
                </c:pt>
                <c:pt idx="36">
                  <c:v>0.19175188741143798</c:v>
                </c:pt>
                <c:pt idx="37">
                  <c:v>0.19078775073309728</c:v>
                </c:pt>
                <c:pt idx="38">
                  <c:v>0.18997329689068837</c:v>
                </c:pt>
                <c:pt idx="39">
                  <c:v>0.18930689341927781</c:v>
                </c:pt>
                <c:pt idx="40">
                  <c:v>0.18878585830239947</c:v>
                </c:pt>
                <c:pt idx="41">
                  <c:v>0.18840652641490555</c:v>
                </c:pt>
                <c:pt idx="42">
                  <c:v>0.18816434712946567</c:v>
                </c:pt>
                <c:pt idx="43">
                  <c:v>0.18805400602866704</c:v>
                </c:pt>
                <c:pt idx="44">
                  <c:v>0.18806956247953099</c:v>
                </c:pt>
                <c:pt idx="45">
                  <c:v>0.18820459458529945</c:v>
                </c:pt>
                <c:pt idx="46">
                  <c:v>0.18845234362923391</c:v>
                </c:pt>
                <c:pt idx="47">
                  <c:v>0.18880585135412697</c:v>
                </c:pt>
                <c:pt idx="48">
                  <c:v>0.18925808501589014</c:v>
                </c:pt>
                <c:pt idx="49">
                  <c:v>0.18980204685361945</c:v>
                </c:pt>
                <c:pt idx="50">
                  <c:v>0.1904308662238304</c:v>
                </c:pt>
                <c:pt idx="51">
                  <c:v>0.1911378740132916</c:v>
                </c:pt>
                <c:pt idx="52">
                  <c:v>0.19191666000269089</c:v>
                </c:pt>
                <c:pt idx="53">
                  <c:v>0.19276111458972317</c:v>
                </c:pt>
                <c:pt idx="54">
                  <c:v>0.1936654567229871</c:v>
                </c:pt>
                <c:pt idx="55">
                  <c:v>0.1946242500980003</c:v>
                </c:pt>
                <c:pt idx="56">
                  <c:v>0.19563240968254234</c:v>
                </c:pt>
                <c:pt idx="57">
                  <c:v>0.19668520052730476</c:v>
                </c:pt>
                <c:pt idx="58">
                  <c:v>0.1977782306285088</c:v>
                </c:pt>
                <c:pt idx="59">
                  <c:v>0.19890743938047539</c:v>
                </c:pt>
                <c:pt idx="60">
                  <c:v>0.20006908291639</c:v>
                </c:pt>
                <c:pt idx="61">
                  <c:v>0.20125971740371812</c:v>
                </c:pt>
                <c:pt idx="62">
                  <c:v>0.20247618114843477</c:v>
                </c:pt>
                <c:pt idx="63">
                  <c:v>0.20371557617537295</c:v>
                </c:pt>
                <c:pt idx="64">
                  <c:v>0.20497524979253068</c:v>
                </c:pt>
                <c:pt idx="65">
                  <c:v>0.20625277651455259</c:v>
                </c:pt>
                <c:pt idx="66">
                  <c:v>0.20754594061269413</c:v>
                </c:pt>
                <c:pt idx="67">
                  <c:v>0.20885271947253317</c:v>
                </c:pt>
                <c:pt idx="68">
                  <c:v>0.21017126787338772</c:v>
                </c:pt>
                <c:pt idx="69">
                  <c:v>0.21149990325174556</c:v>
                </c:pt>
                <c:pt idx="70">
                  <c:v>0.21283709197219325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'SABR vols'!$X$3</c:f>
              <c:strCache>
                <c:ptCount val="1"/>
                <c:pt idx="0">
                  <c:v>Vol 3M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'SABR vols'!$U$4:$U$74</c:f>
              <c:numCache>
                <c:formatCode>0%</c:formatCode>
                <c:ptCount val="71"/>
                <c:pt idx="0">
                  <c:v>0.7</c:v>
                </c:pt>
                <c:pt idx="1">
                  <c:v>0.71</c:v>
                </c:pt>
                <c:pt idx="2">
                  <c:v>0.72</c:v>
                </c:pt>
                <c:pt idx="3">
                  <c:v>0.73</c:v>
                </c:pt>
                <c:pt idx="4">
                  <c:v>0.74</c:v>
                </c:pt>
                <c:pt idx="5">
                  <c:v>0.75</c:v>
                </c:pt>
                <c:pt idx="6">
                  <c:v>0.76</c:v>
                </c:pt>
                <c:pt idx="7">
                  <c:v>0.77</c:v>
                </c:pt>
                <c:pt idx="8">
                  <c:v>0.78</c:v>
                </c:pt>
                <c:pt idx="9">
                  <c:v>0.79</c:v>
                </c:pt>
                <c:pt idx="10">
                  <c:v>0.8</c:v>
                </c:pt>
                <c:pt idx="11">
                  <c:v>0.81</c:v>
                </c:pt>
                <c:pt idx="12">
                  <c:v>0.82000000000000006</c:v>
                </c:pt>
                <c:pt idx="13">
                  <c:v>0.83000000000000007</c:v>
                </c:pt>
                <c:pt idx="14">
                  <c:v>0.84000000000000008</c:v>
                </c:pt>
                <c:pt idx="15">
                  <c:v>0.85000000000000009</c:v>
                </c:pt>
                <c:pt idx="16">
                  <c:v>0.8600000000000001</c:v>
                </c:pt>
                <c:pt idx="17">
                  <c:v>0.87000000000000011</c:v>
                </c:pt>
                <c:pt idx="18">
                  <c:v>0.88000000000000012</c:v>
                </c:pt>
                <c:pt idx="19">
                  <c:v>0.89000000000000012</c:v>
                </c:pt>
                <c:pt idx="20">
                  <c:v>0.90000000000000013</c:v>
                </c:pt>
                <c:pt idx="21">
                  <c:v>0.91000000000000014</c:v>
                </c:pt>
                <c:pt idx="22">
                  <c:v>0.92000000000000015</c:v>
                </c:pt>
                <c:pt idx="23">
                  <c:v>0.93000000000000016</c:v>
                </c:pt>
                <c:pt idx="24">
                  <c:v>0.94000000000000017</c:v>
                </c:pt>
                <c:pt idx="25">
                  <c:v>0.95000000000000018</c:v>
                </c:pt>
                <c:pt idx="26">
                  <c:v>0.96000000000000019</c:v>
                </c:pt>
                <c:pt idx="27">
                  <c:v>0.9700000000000002</c:v>
                </c:pt>
                <c:pt idx="28">
                  <c:v>0.9800000000000002</c:v>
                </c:pt>
                <c:pt idx="29">
                  <c:v>0.99000000000000021</c:v>
                </c:pt>
                <c:pt idx="30">
                  <c:v>1.0000000000000002</c:v>
                </c:pt>
                <c:pt idx="31">
                  <c:v>1.0100000000000002</c:v>
                </c:pt>
                <c:pt idx="32">
                  <c:v>1.0200000000000002</c:v>
                </c:pt>
                <c:pt idx="33">
                  <c:v>1.0300000000000002</c:v>
                </c:pt>
                <c:pt idx="34">
                  <c:v>1.0400000000000003</c:v>
                </c:pt>
                <c:pt idx="35">
                  <c:v>1.0500000000000003</c:v>
                </c:pt>
                <c:pt idx="36">
                  <c:v>1.0600000000000003</c:v>
                </c:pt>
                <c:pt idx="37">
                  <c:v>1.0700000000000003</c:v>
                </c:pt>
                <c:pt idx="38">
                  <c:v>1.0800000000000003</c:v>
                </c:pt>
                <c:pt idx="39">
                  <c:v>1.0900000000000003</c:v>
                </c:pt>
                <c:pt idx="40">
                  <c:v>1.1000000000000003</c:v>
                </c:pt>
                <c:pt idx="41">
                  <c:v>1.1100000000000003</c:v>
                </c:pt>
                <c:pt idx="42">
                  <c:v>1.1200000000000003</c:v>
                </c:pt>
                <c:pt idx="43">
                  <c:v>1.1300000000000003</c:v>
                </c:pt>
                <c:pt idx="44">
                  <c:v>1.1400000000000003</c:v>
                </c:pt>
                <c:pt idx="45">
                  <c:v>1.1500000000000004</c:v>
                </c:pt>
                <c:pt idx="46">
                  <c:v>1.1600000000000004</c:v>
                </c:pt>
                <c:pt idx="47">
                  <c:v>1.1700000000000004</c:v>
                </c:pt>
                <c:pt idx="48">
                  <c:v>1.1800000000000004</c:v>
                </c:pt>
                <c:pt idx="49">
                  <c:v>1.1900000000000004</c:v>
                </c:pt>
                <c:pt idx="50">
                  <c:v>1.2000000000000004</c:v>
                </c:pt>
                <c:pt idx="51">
                  <c:v>1.2100000000000004</c:v>
                </c:pt>
                <c:pt idx="52">
                  <c:v>1.2200000000000004</c:v>
                </c:pt>
                <c:pt idx="53">
                  <c:v>1.2300000000000004</c:v>
                </c:pt>
                <c:pt idx="54">
                  <c:v>1.2400000000000004</c:v>
                </c:pt>
                <c:pt idx="55">
                  <c:v>1.2500000000000004</c:v>
                </c:pt>
                <c:pt idx="56">
                  <c:v>1.2600000000000005</c:v>
                </c:pt>
                <c:pt idx="57">
                  <c:v>1.2700000000000005</c:v>
                </c:pt>
                <c:pt idx="58">
                  <c:v>1.2800000000000005</c:v>
                </c:pt>
                <c:pt idx="59">
                  <c:v>1.2900000000000005</c:v>
                </c:pt>
                <c:pt idx="60">
                  <c:v>1.3000000000000005</c:v>
                </c:pt>
                <c:pt idx="61">
                  <c:v>1.3100000000000005</c:v>
                </c:pt>
                <c:pt idx="62">
                  <c:v>1.3200000000000005</c:v>
                </c:pt>
                <c:pt idx="63">
                  <c:v>1.3300000000000005</c:v>
                </c:pt>
                <c:pt idx="64">
                  <c:v>1.3400000000000005</c:v>
                </c:pt>
                <c:pt idx="65">
                  <c:v>1.3500000000000005</c:v>
                </c:pt>
                <c:pt idx="66">
                  <c:v>1.3600000000000005</c:v>
                </c:pt>
                <c:pt idx="67">
                  <c:v>1.3700000000000006</c:v>
                </c:pt>
                <c:pt idx="68">
                  <c:v>1.3800000000000006</c:v>
                </c:pt>
                <c:pt idx="69">
                  <c:v>1.3900000000000006</c:v>
                </c:pt>
                <c:pt idx="70">
                  <c:v>1.4000000000000006</c:v>
                </c:pt>
              </c:numCache>
            </c:numRef>
          </c:xVal>
          <c:yVal>
            <c:numRef>
              <c:f>'SABR vols'!$X$4:$X$74</c:f>
              <c:numCache>
                <c:formatCode>0.00%</c:formatCode>
                <c:ptCount val="71"/>
                <c:pt idx="0">
                  <c:v>0.26451543191414129</c:v>
                </c:pt>
                <c:pt idx="1">
                  <c:v>0.26106440558499822</c:v>
                </c:pt>
                <c:pt idx="2">
                  <c:v>0.25766242318984539</c:v>
                </c:pt>
                <c:pt idx="3">
                  <c:v>0.25430946053097003</c:v>
                </c:pt>
                <c:pt idx="4">
                  <c:v>0.25100562049402342</c:v>
                </c:pt>
                <c:pt idx="5">
                  <c:v>0.24775113775443044</c:v>
                </c:pt>
                <c:pt idx="6">
                  <c:v>0.24454638403664752</c:v>
                </c:pt>
                <c:pt idx="7">
                  <c:v>0.24139187389011882</c:v>
                </c:pt>
                <c:pt idx="8">
                  <c:v>0.23828827092904914</c:v>
                </c:pt>
                <c:pt idx="9">
                  <c:v>0.23523639446143996</c:v>
                </c:pt>
                <c:pt idx="10">
                  <c:v>0.23223722640535882</c:v>
                </c:pt>
                <c:pt idx="11">
                  <c:v>0.22929191835622206</c:v>
                </c:pt>
                <c:pt idx="12">
                  <c:v>0.22640179862705626</c:v>
                </c:pt>
                <c:pt idx="13">
                  <c:v>0.22356837903348342</c:v>
                </c:pt>
                <c:pt idx="14">
                  <c:v>0.22079336113600276</c:v>
                </c:pt>
                <c:pt idx="15">
                  <c:v>0.21807864158389181</c:v>
                </c:pt>
                <c:pt idx="16">
                  <c:v>0.21542631612831645</c:v>
                </c:pt>
                <c:pt idx="17">
                  <c:v>0.21283868178860377</c:v>
                </c:pt>
                <c:pt idx="18">
                  <c:v>0.21031823656812271</c:v>
                </c:pt>
                <c:pt idx="19">
                  <c:v>0.20786767602970999</c:v>
                </c:pt>
                <c:pt idx="20">
                  <c:v>0.2054898859622715</c:v>
                </c:pt>
                <c:pt idx="21">
                  <c:v>0.20318793030999385</c:v>
                </c:pt>
                <c:pt idx="22">
                  <c:v>0.20096503350631328</c:v>
                </c:pt>
                <c:pt idx="23">
                  <c:v>0.19882455637193408</c:v>
                </c:pt>
                <c:pt idx="24">
                  <c:v>0.19676996481726899</c:v>
                </c:pt>
                <c:pt idx="25">
                  <c:v>0.19480479075266108</c:v>
                </c:pt>
                <c:pt idx="26">
                  <c:v>0.1929325848705398</c:v>
                </c:pt>
                <c:pt idx="27">
                  <c:v>0.19115686133268608</c:v>
                </c:pt>
                <c:pt idx="28">
                  <c:v>0.18948103487358284</c:v>
                </c:pt>
                <c:pt idx="29">
                  <c:v>0.18790835140369913</c:v>
                </c:pt>
                <c:pt idx="30">
                  <c:v>0.18644181383263475</c:v>
                </c:pt>
                <c:pt idx="31">
                  <c:v>0.18508410547963436</c:v>
                </c:pt>
                <c:pt idx="32">
                  <c:v>0.18383751402904888</c:v>
                </c:pt>
                <c:pt idx="33">
                  <c:v>0.18270385943773301</c:v>
                </c:pt>
                <c:pt idx="34">
                  <c:v>0.18168442943190052</c:v>
                </c:pt>
                <c:pt idx="35">
                  <c:v>0.18077992617067457</c:v>
                </c:pt>
                <c:pt idx="36">
                  <c:v>0.17999042726857073</c:v>
                </c:pt>
                <c:pt idx="37">
                  <c:v>0.17931536366182191</c:v>
                </c:pt>
                <c:pt idx="38">
                  <c:v>0.17875351582721469</c:v>
                </c:pt>
                <c:pt idx="39">
                  <c:v>0.17830302871310066</c:v>
                </c:pt>
                <c:pt idx="40">
                  <c:v>0.17796144454661528</c:v>
                </c:pt>
                <c:pt idx="41">
                  <c:v>0.17772575157362228</c:v>
                </c:pt>
                <c:pt idx="42">
                  <c:v>0.17759244588845063</c:v>
                </c:pt>
                <c:pt idx="43">
                  <c:v>0.17755760290448899</c:v>
                </c:pt>
                <c:pt idx="44">
                  <c:v>0.17761695474323191</c:v>
                </c:pt>
                <c:pt idx="45">
                  <c:v>0.17776596986970813</c:v>
                </c:pt>
                <c:pt idx="46">
                  <c:v>0.1779999316276446</c:v>
                </c:pt>
                <c:pt idx="47">
                  <c:v>0.17831401285336343</c:v>
                </c:pt>
                <c:pt idx="48">
                  <c:v>0.17870334438831761</c:v>
                </c:pt>
                <c:pt idx="49">
                  <c:v>0.17916307598545725</c:v>
                </c:pt>
                <c:pt idx="50">
                  <c:v>0.17968842874772442</c:v>
                </c:pt>
                <c:pt idx="51">
                  <c:v>0.18027473880081396</c:v>
                </c:pt>
                <c:pt idx="52">
                  <c:v>0.1809174923600752</c:v>
                </c:pt>
                <c:pt idx="53">
                  <c:v>0.18161235269396989</c:v>
                </c:pt>
                <c:pt idx="54">
                  <c:v>0.18235517971828788</c:v>
                </c:pt>
                <c:pt idx="55">
                  <c:v>0.18314204308958562</c:v>
                </c:pt>
                <c:pt idx="56">
                  <c:v>0.18396922972088753</c:v>
                </c:pt>
                <c:pt idx="57">
                  <c:v>0.18483324663656842</c:v>
                </c:pt>
                <c:pt idx="58">
                  <c:v>0.18573082003447047</c:v>
                </c:pt>
                <c:pt idx="59">
                  <c:v>0.18665889134718816</c:v>
                </c:pt>
                <c:pt idx="60">
                  <c:v>0.18761461100359933</c:v>
                </c:pt>
                <c:pt idx="61">
                  <c:v>0.18859533049559107</c:v>
                </c:pt>
                <c:pt idx="62">
                  <c:v>0.18959859326025502</c:v>
                </c:pt>
                <c:pt idx="63">
                  <c:v>0.19062212479899607</c:v>
                </c:pt>
                <c:pt idx="64">
                  <c:v>0.19166382237461016</c:v>
                </c:pt>
                <c:pt idx="65">
                  <c:v>0.19272174455665625</c:v>
                </c:pt>
                <c:pt idx="66">
                  <c:v>0.19379410082463772</c:v>
                </c:pt>
                <c:pt idx="67">
                  <c:v>0.19487924138726309</c:v>
                </c:pt>
                <c:pt idx="68">
                  <c:v>0.19597564733361755</c:v>
                </c:pt>
                <c:pt idx="69">
                  <c:v>0.19708192119750206</c:v>
                </c:pt>
                <c:pt idx="70">
                  <c:v>0.1981967779884691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'SABR vols'!$Y$3</c:f>
              <c:strCache>
                <c:ptCount val="1"/>
                <c:pt idx="0">
                  <c:v>Vol 6M</c:v>
                </c:pt>
              </c:strCache>
            </c:strRef>
          </c:tx>
          <c:spPr>
            <a:ln w="50800"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'SABR vols'!$U$4:$U$74</c:f>
              <c:numCache>
                <c:formatCode>0%</c:formatCode>
                <c:ptCount val="71"/>
                <c:pt idx="0">
                  <c:v>0.7</c:v>
                </c:pt>
                <c:pt idx="1">
                  <c:v>0.71</c:v>
                </c:pt>
                <c:pt idx="2">
                  <c:v>0.72</c:v>
                </c:pt>
                <c:pt idx="3">
                  <c:v>0.73</c:v>
                </c:pt>
                <c:pt idx="4">
                  <c:v>0.74</c:v>
                </c:pt>
                <c:pt idx="5">
                  <c:v>0.75</c:v>
                </c:pt>
                <c:pt idx="6">
                  <c:v>0.76</c:v>
                </c:pt>
                <c:pt idx="7">
                  <c:v>0.77</c:v>
                </c:pt>
                <c:pt idx="8">
                  <c:v>0.78</c:v>
                </c:pt>
                <c:pt idx="9">
                  <c:v>0.79</c:v>
                </c:pt>
                <c:pt idx="10">
                  <c:v>0.8</c:v>
                </c:pt>
                <c:pt idx="11">
                  <c:v>0.81</c:v>
                </c:pt>
                <c:pt idx="12">
                  <c:v>0.82000000000000006</c:v>
                </c:pt>
                <c:pt idx="13">
                  <c:v>0.83000000000000007</c:v>
                </c:pt>
                <c:pt idx="14">
                  <c:v>0.84000000000000008</c:v>
                </c:pt>
                <c:pt idx="15">
                  <c:v>0.85000000000000009</c:v>
                </c:pt>
                <c:pt idx="16">
                  <c:v>0.8600000000000001</c:v>
                </c:pt>
                <c:pt idx="17">
                  <c:v>0.87000000000000011</c:v>
                </c:pt>
                <c:pt idx="18">
                  <c:v>0.88000000000000012</c:v>
                </c:pt>
                <c:pt idx="19">
                  <c:v>0.89000000000000012</c:v>
                </c:pt>
                <c:pt idx="20">
                  <c:v>0.90000000000000013</c:v>
                </c:pt>
                <c:pt idx="21">
                  <c:v>0.91000000000000014</c:v>
                </c:pt>
                <c:pt idx="22">
                  <c:v>0.92000000000000015</c:v>
                </c:pt>
                <c:pt idx="23">
                  <c:v>0.93000000000000016</c:v>
                </c:pt>
                <c:pt idx="24">
                  <c:v>0.94000000000000017</c:v>
                </c:pt>
                <c:pt idx="25">
                  <c:v>0.95000000000000018</c:v>
                </c:pt>
                <c:pt idx="26">
                  <c:v>0.96000000000000019</c:v>
                </c:pt>
                <c:pt idx="27">
                  <c:v>0.9700000000000002</c:v>
                </c:pt>
                <c:pt idx="28">
                  <c:v>0.9800000000000002</c:v>
                </c:pt>
                <c:pt idx="29">
                  <c:v>0.99000000000000021</c:v>
                </c:pt>
                <c:pt idx="30">
                  <c:v>1.0000000000000002</c:v>
                </c:pt>
                <c:pt idx="31">
                  <c:v>1.0100000000000002</c:v>
                </c:pt>
                <c:pt idx="32">
                  <c:v>1.0200000000000002</c:v>
                </c:pt>
                <c:pt idx="33">
                  <c:v>1.0300000000000002</c:v>
                </c:pt>
                <c:pt idx="34">
                  <c:v>1.0400000000000003</c:v>
                </c:pt>
                <c:pt idx="35">
                  <c:v>1.0500000000000003</c:v>
                </c:pt>
                <c:pt idx="36">
                  <c:v>1.0600000000000003</c:v>
                </c:pt>
                <c:pt idx="37">
                  <c:v>1.0700000000000003</c:v>
                </c:pt>
                <c:pt idx="38">
                  <c:v>1.0800000000000003</c:v>
                </c:pt>
                <c:pt idx="39">
                  <c:v>1.0900000000000003</c:v>
                </c:pt>
                <c:pt idx="40">
                  <c:v>1.1000000000000003</c:v>
                </c:pt>
                <c:pt idx="41">
                  <c:v>1.1100000000000003</c:v>
                </c:pt>
                <c:pt idx="42">
                  <c:v>1.1200000000000003</c:v>
                </c:pt>
                <c:pt idx="43">
                  <c:v>1.1300000000000003</c:v>
                </c:pt>
                <c:pt idx="44">
                  <c:v>1.1400000000000003</c:v>
                </c:pt>
                <c:pt idx="45">
                  <c:v>1.1500000000000004</c:v>
                </c:pt>
                <c:pt idx="46">
                  <c:v>1.1600000000000004</c:v>
                </c:pt>
                <c:pt idx="47">
                  <c:v>1.1700000000000004</c:v>
                </c:pt>
                <c:pt idx="48">
                  <c:v>1.1800000000000004</c:v>
                </c:pt>
                <c:pt idx="49">
                  <c:v>1.1900000000000004</c:v>
                </c:pt>
                <c:pt idx="50">
                  <c:v>1.2000000000000004</c:v>
                </c:pt>
                <c:pt idx="51">
                  <c:v>1.2100000000000004</c:v>
                </c:pt>
                <c:pt idx="52">
                  <c:v>1.2200000000000004</c:v>
                </c:pt>
                <c:pt idx="53">
                  <c:v>1.2300000000000004</c:v>
                </c:pt>
                <c:pt idx="54">
                  <c:v>1.2400000000000004</c:v>
                </c:pt>
                <c:pt idx="55">
                  <c:v>1.2500000000000004</c:v>
                </c:pt>
                <c:pt idx="56">
                  <c:v>1.2600000000000005</c:v>
                </c:pt>
                <c:pt idx="57">
                  <c:v>1.2700000000000005</c:v>
                </c:pt>
                <c:pt idx="58">
                  <c:v>1.2800000000000005</c:v>
                </c:pt>
                <c:pt idx="59">
                  <c:v>1.2900000000000005</c:v>
                </c:pt>
                <c:pt idx="60">
                  <c:v>1.3000000000000005</c:v>
                </c:pt>
                <c:pt idx="61">
                  <c:v>1.3100000000000005</c:v>
                </c:pt>
                <c:pt idx="62">
                  <c:v>1.3200000000000005</c:v>
                </c:pt>
                <c:pt idx="63">
                  <c:v>1.3300000000000005</c:v>
                </c:pt>
                <c:pt idx="64">
                  <c:v>1.3400000000000005</c:v>
                </c:pt>
                <c:pt idx="65">
                  <c:v>1.3500000000000005</c:v>
                </c:pt>
                <c:pt idx="66">
                  <c:v>1.3600000000000005</c:v>
                </c:pt>
                <c:pt idx="67">
                  <c:v>1.3700000000000006</c:v>
                </c:pt>
                <c:pt idx="68">
                  <c:v>1.3800000000000006</c:v>
                </c:pt>
                <c:pt idx="69">
                  <c:v>1.3900000000000006</c:v>
                </c:pt>
                <c:pt idx="70">
                  <c:v>1.4000000000000006</c:v>
                </c:pt>
              </c:numCache>
            </c:numRef>
          </c:xVal>
          <c:yVal>
            <c:numRef>
              <c:f>'SABR vols'!$Y$4:$Y$74</c:f>
              <c:numCache>
                <c:formatCode>0.00%</c:formatCode>
                <c:ptCount val="71"/>
                <c:pt idx="0">
                  <c:v>0.24109753797147748</c:v>
                </c:pt>
                <c:pt idx="1">
                  <c:v>0.23813204498026583</c:v>
                </c:pt>
                <c:pt idx="2">
                  <c:v>0.23521334157724236</c:v>
                </c:pt>
                <c:pt idx="3">
                  <c:v>0.23234154484098191</c:v>
                </c:pt>
                <c:pt idx="4">
                  <c:v>0.22951688599698947</c:v>
                </c:pt>
                <c:pt idx="5">
                  <c:v>0.22673971354687611</c:v>
                </c:pt>
                <c:pt idx="6">
                  <c:v>0.22401049663357983</c:v>
                </c:pt>
                <c:pt idx="7">
                  <c:v>0.22132982856975503</c:v>
                </c:pt>
                <c:pt idx="8">
                  <c:v>0.21869843043804796</c:v>
                </c:pt>
                <c:pt idx="9">
                  <c:v>0.21611715464991235</c:v>
                </c:pt>
                <c:pt idx="10">
                  <c:v>0.21358698832362985</c:v>
                </c:pt>
                <c:pt idx="11">
                  <c:v>0.21110905631216248</c:v>
                </c:pt>
                <c:pt idx="12">
                  <c:v>0.20868462367742346</c:v>
                </c:pt>
                <c:pt idx="13">
                  <c:v>0.20631509736988921</c:v>
                </c:pt>
                <c:pt idx="14">
                  <c:v>0.20400202683197369</c:v>
                </c:pt>
                <c:pt idx="15">
                  <c:v>0.20174710320159159</c:v>
                </c:pt>
                <c:pt idx="16">
                  <c:v>0.19955215675093757</c:v>
                </c:pt>
                <c:pt idx="17">
                  <c:v>0.19741915215765288</c:v>
                </c:pt>
                <c:pt idx="18">
                  <c:v>0.19535018117521494</c:v>
                </c:pt>
                <c:pt idx="19">
                  <c:v>0.19334745225163652</c:v>
                </c:pt>
                <c:pt idx="20">
                  <c:v>0.19141327664651955</c:v>
                </c:pt>
                <c:pt idx="21">
                  <c:v>0.18955005062318758</c:v>
                </c:pt>
                <c:pt idx="22">
                  <c:v>0.18776023335243389</c:v>
                </c:pt>
                <c:pt idx="23">
                  <c:v>0.18604632026453913</c:v>
                </c:pt>
                <c:pt idx="24">
                  <c:v>0.18441081173244858</c:v>
                </c:pt>
                <c:pt idx="25">
                  <c:v>0.18285617716449479</c:v>
                </c:pt>
                <c:pt idx="26">
                  <c:v>0.18138481482870245</c:v>
                </c:pt>
                <c:pt idx="27">
                  <c:v>0.17999900801557772</c:v>
                </c:pt>
                <c:pt idx="28">
                  <c:v>0.1787008784583772</c:v>
                </c:pt>
                <c:pt idx="29">
                  <c:v>0.17749233824752852</c:v>
                </c:pt>
                <c:pt idx="30">
                  <c:v>0.1763750417706022</c:v>
                </c:pt>
                <c:pt idx="31">
                  <c:v>0.17535033944743347</c:v>
                </c:pt>
                <c:pt idx="32">
                  <c:v>0.17441923517732488</c:v>
                </c:pt>
                <c:pt idx="33">
                  <c:v>0.17358234944032896</c:v>
                </c:pt>
                <c:pt idx="34">
                  <c:v>0.17283988987709517</c:v>
                </c:pt>
                <c:pt idx="35">
                  <c:v>0.17219163090367848</c:v>
                </c:pt>
                <c:pt idx="36">
                  <c:v>0.17163690351112609</c:v>
                </c:pt>
                <c:pt idx="37">
                  <c:v>0.17117459588358216</c:v>
                </c:pt>
                <c:pt idx="38">
                  <c:v>0.17080316488837685</c:v>
                </c:pt>
                <c:pt idx="39">
                  <c:v>0.17052065790188684</c:v>
                </c:pt>
                <c:pt idx="40">
                  <c:v>0.17032474389240332</c:v>
                </c:pt>
                <c:pt idx="41">
                  <c:v>0.17021275223571114</c:v>
                </c:pt>
                <c:pt idx="42">
                  <c:v>0.17018171742682067</c:v>
                </c:pt>
                <c:pt idx="43">
                  <c:v>0.17022842769060614</c:v>
                </c:pt>
                <c:pt idx="44">
                  <c:v>0.17034947548446727</c:v>
                </c:pt>
                <c:pt idx="45">
                  <c:v>0.17054130801048384</c:v>
                </c:pt>
                <c:pt idx="46">
                  <c:v>0.1708002760839015</c:v>
                </c:pt>
                <c:pt idx="47">
                  <c:v>0.17112268000398501</c:v>
                </c:pt>
                <c:pt idx="48">
                  <c:v>0.1715048114064508</c:v>
                </c:pt>
                <c:pt idx="49">
                  <c:v>0.17194299041179642</c:v>
                </c:pt>
                <c:pt idx="50">
                  <c:v>0.17243359769552002</c:v>
                </c:pt>
                <c:pt idx="51">
                  <c:v>0.17297310137704644</c:v>
                </c:pt>
                <c:pt idx="52">
                  <c:v>0.17355807884453262</c:v>
                </c:pt>
                <c:pt idx="53">
                  <c:v>0.17418523379971843</c:v>
                </c:pt>
                <c:pt idx="54">
                  <c:v>0.17485140892284551</c:v>
                </c:pt>
                <c:pt idx="55">
                  <c:v>0.17555359462805217</c:v>
                </c:pt>
                <c:pt idx="56">
                  <c:v>0.17628893441207058</c:v>
                </c:pt>
                <c:pt idx="57">
                  <c:v>0.17705472730166311</c:v>
                </c:pt>
                <c:pt idx="58">
                  <c:v>0.17784842788587149</c:v>
                </c:pt>
                <c:pt idx="59">
                  <c:v>0.17866764438484042</c:v>
                </c:pt>
                <c:pt idx="60">
                  <c:v>0.17951013516357114</c:v>
                </c:pt>
                <c:pt idx="61">
                  <c:v>0.18037380405113781</c:v>
                </c:pt>
                <c:pt idx="62">
                  <c:v>0.18125669477713025</c:v>
                </c:pt>
                <c:pt idx="63">
                  <c:v>0.1821569847898753</c:v>
                </c:pt>
                <c:pt idx="64">
                  <c:v>0.18307297867693215</c:v>
                </c:pt>
                <c:pt idx="65">
                  <c:v>0.18400310136842971</c:v>
                </c:pt>
                <c:pt idx="66">
                  <c:v>0.18494589126845185</c:v>
                </c:pt>
                <c:pt idx="67">
                  <c:v>0.18589999342896202</c:v>
                </c:pt>
                <c:pt idx="68">
                  <c:v>0.18686415285453734</c:v>
                </c:pt>
                <c:pt idx="69">
                  <c:v>0.18783720800412962</c:v>
                </c:pt>
                <c:pt idx="70">
                  <c:v>0.18881808453778576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'SABR vols'!$Z$3</c:f>
              <c:strCache>
                <c:ptCount val="1"/>
                <c:pt idx="0">
                  <c:v>Vol 1Y</c:v>
                </c:pt>
              </c:strCache>
            </c:strRef>
          </c:tx>
          <c:marker>
            <c:symbol val="none"/>
          </c:marker>
          <c:xVal>
            <c:numRef>
              <c:f>'SABR vols'!$U$4:$U$74</c:f>
              <c:numCache>
                <c:formatCode>0%</c:formatCode>
                <c:ptCount val="71"/>
                <c:pt idx="0">
                  <c:v>0.7</c:v>
                </c:pt>
                <c:pt idx="1">
                  <c:v>0.71</c:v>
                </c:pt>
                <c:pt idx="2">
                  <c:v>0.72</c:v>
                </c:pt>
                <c:pt idx="3">
                  <c:v>0.73</c:v>
                </c:pt>
                <c:pt idx="4">
                  <c:v>0.74</c:v>
                </c:pt>
                <c:pt idx="5">
                  <c:v>0.75</c:v>
                </c:pt>
                <c:pt idx="6">
                  <c:v>0.76</c:v>
                </c:pt>
                <c:pt idx="7">
                  <c:v>0.77</c:v>
                </c:pt>
                <c:pt idx="8">
                  <c:v>0.78</c:v>
                </c:pt>
                <c:pt idx="9">
                  <c:v>0.79</c:v>
                </c:pt>
                <c:pt idx="10">
                  <c:v>0.8</c:v>
                </c:pt>
                <c:pt idx="11">
                  <c:v>0.81</c:v>
                </c:pt>
                <c:pt idx="12">
                  <c:v>0.82000000000000006</c:v>
                </c:pt>
                <c:pt idx="13">
                  <c:v>0.83000000000000007</c:v>
                </c:pt>
                <c:pt idx="14">
                  <c:v>0.84000000000000008</c:v>
                </c:pt>
                <c:pt idx="15">
                  <c:v>0.85000000000000009</c:v>
                </c:pt>
                <c:pt idx="16">
                  <c:v>0.8600000000000001</c:v>
                </c:pt>
                <c:pt idx="17">
                  <c:v>0.87000000000000011</c:v>
                </c:pt>
                <c:pt idx="18">
                  <c:v>0.88000000000000012</c:v>
                </c:pt>
                <c:pt idx="19">
                  <c:v>0.89000000000000012</c:v>
                </c:pt>
                <c:pt idx="20">
                  <c:v>0.90000000000000013</c:v>
                </c:pt>
                <c:pt idx="21">
                  <c:v>0.91000000000000014</c:v>
                </c:pt>
                <c:pt idx="22">
                  <c:v>0.92000000000000015</c:v>
                </c:pt>
                <c:pt idx="23">
                  <c:v>0.93000000000000016</c:v>
                </c:pt>
                <c:pt idx="24">
                  <c:v>0.94000000000000017</c:v>
                </c:pt>
                <c:pt idx="25">
                  <c:v>0.95000000000000018</c:v>
                </c:pt>
                <c:pt idx="26">
                  <c:v>0.96000000000000019</c:v>
                </c:pt>
                <c:pt idx="27">
                  <c:v>0.9700000000000002</c:v>
                </c:pt>
                <c:pt idx="28">
                  <c:v>0.9800000000000002</c:v>
                </c:pt>
                <c:pt idx="29">
                  <c:v>0.99000000000000021</c:v>
                </c:pt>
                <c:pt idx="30">
                  <c:v>1.0000000000000002</c:v>
                </c:pt>
                <c:pt idx="31">
                  <c:v>1.0100000000000002</c:v>
                </c:pt>
                <c:pt idx="32">
                  <c:v>1.0200000000000002</c:v>
                </c:pt>
                <c:pt idx="33">
                  <c:v>1.0300000000000002</c:v>
                </c:pt>
                <c:pt idx="34">
                  <c:v>1.0400000000000003</c:v>
                </c:pt>
                <c:pt idx="35">
                  <c:v>1.0500000000000003</c:v>
                </c:pt>
                <c:pt idx="36">
                  <c:v>1.0600000000000003</c:v>
                </c:pt>
                <c:pt idx="37">
                  <c:v>1.0700000000000003</c:v>
                </c:pt>
                <c:pt idx="38">
                  <c:v>1.0800000000000003</c:v>
                </c:pt>
                <c:pt idx="39">
                  <c:v>1.0900000000000003</c:v>
                </c:pt>
                <c:pt idx="40">
                  <c:v>1.1000000000000003</c:v>
                </c:pt>
                <c:pt idx="41">
                  <c:v>1.1100000000000003</c:v>
                </c:pt>
                <c:pt idx="42">
                  <c:v>1.1200000000000003</c:v>
                </c:pt>
                <c:pt idx="43">
                  <c:v>1.1300000000000003</c:v>
                </c:pt>
                <c:pt idx="44">
                  <c:v>1.1400000000000003</c:v>
                </c:pt>
                <c:pt idx="45">
                  <c:v>1.1500000000000004</c:v>
                </c:pt>
                <c:pt idx="46">
                  <c:v>1.1600000000000004</c:v>
                </c:pt>
                <c:pt idx="47">
                  <c:v>1.1700000000000004</c:v>
                </c:pt>
                <c:pt idx="48">
                  <c:v>1.1800000000000004</c:v>
                </c:pt>
                <c:pt idx="49">
                  <c:v>1.1900000000000004</c:v>
                </c:pt>
                <c:pt idx="50">
                  <c:v>1.2000000000000004</c:v>
                </c:pt>
                <c:pt idx="51">
                  <c:v>1.2100000000000004</c:v>
                </c:pt>
                <c:pt idx="52">
                  <c:v>1.2200000000000004</c:v>
                </c:pt>
                <c:pt idx="53">
                  <c:v>1.2300000000000004</c:v>
                </c:pt>
                <c:pt idx="54">
                  <c:v>1.2400000000000004</c:v>
                </c:pt>
                <c:pt idx="55">
                  <c:v>1.2500000000000004</c:v>
                </c:pt>
                <c:pt idx="56">
                  <c:v>1.2600000000000005</c:v>
                </c:pt>
                <c:pt idx="57">
                  <c:v>1.2700000000000005</c:v>
                </c:pt>
                <c:pt idx="58">
                  <c:v>1.2800000000000005</c:v>
                </c:pt>
                <c:pt idx="59">
                  <c:v>1.2900000000000005</c:v>
                </c:pt>
                <c:pt idx="60">
                  <c:v>1.3000000000000005</c:v>
                </c:pt>
                <c:pt idx="61">
                  <c:v>1.3100000000000005</c:v>
                </c:pt>
                <c:pt idx="62">
                  <c:v>1.3200000000000005</c:v>
                </c:pt>
                <c:pt idx="63">
                  <c:v>1.3300000000000005</c:v>
                </c:pt>
                <c:pt idx="64">
                  <c:v>1.3400000000000005</c:v>
                </c:pt>
                <c:pt idx="65">
                  <c:v>1.3500000000000005</c:v>
                </c:pt>
                <c:pt idx="66">
                  <c:v>1.3600000000000005</c:v>
                </c:pt>
                <c:pt idx="67">
                  <c:v>1.3700000000000006</c:v>
                </c:pt>
                <c:pt idx="68">
                  <c:v>1.3800000000000006</c:v>
                </c:pt>
                <c:pt idx="69">
                  <c:v>1.3900000000000006</c:v>
                </c:pt>
                <c:pt idx="70">
                  <c:v>1.4000000000000006</c:v>
                </c:pt>
              </c:numCache>
            </c:numRef>
          </c:xVal>
          <c:yVal>
            <c:numRef>
              <c:f>'SABR vols'!$Z$4:$Z$74</c:f>
              <c:numCache>
                <c:formatCode>0.00%</c:formatCode>
                <c:ptCount val="71"/>
                <c:pt idx="0">
                  <c:v>0.22318888675477147</c:v>
                </c:pt>
                <c:pt idx="1">
                  <c:v>0.22064631112742666</c:v>
                </c:pt>
                <c:pt idx="2">
                  <c:v>0.21814638096035074</c:v>
                </c:pt>
                <c:pt idx="3">
                  <c:v>0.21568918187370389</c:v>
                </c:pt>
                <c:pt idx="4">
                  <c:v>0.21327488911475828</c:v>
                </c:pt>
                <c:pt idx="5">
                  <c:v>0.21090376866349389</c:v>
                </c:pt>
                <c:pt idx="6">
                  <c:v>0.20857617837228307</c:v>
                </c:pt>
                <c:pt idx="7">
                  <c:v>0.20629256907201718</c:v>
                </c:pt>
                <c:pt idx="8">
                  <c:v>0.20405348556566344</c:v>
                </c:pt>
                <c:pt idx="9">
                  <c:v>0.20185956741738045</c:v>
                </c:pt>
                <c:pt idx="10">
                  <c:v>0.19971154943110098</c:v>
                </c:pt>
                <c:pt idx="11">
                  <c:v>0.1976102616970952</c:v>
                </c:pt>
                <c:pt idx="12">
                  <c:v>0.19555662906886248</c:v>
                </c:pt>
                <c:pt idx="13">
                  <c:v>0.19355166991629591</c:v>
                </c:pt>
                <c:pt idx="14">
                  <c:v>0.19159649398522718</c:v>
                </c:pt>
                <c:pt idx="15">
                  <c:v>0.18969229917924565</c:v>
                </c:pt>
                <c:pt idx="16">
                  <c:v>0.18784036706845042</c:v>
                </c:pt>
                <c:pt idx="17">
                  <c:v>0.18604205692322986</c:v>
                </c:pt>
                <c:pt idx="18">
                  <c:v>0.18429879807124386</c:v>
                </c:pt>
                <c:pt idx="19">
                  <c:v>0.18261208038475801</c:v>
                </c:pt>
                <c:pt idx="20">
                  <c:v>0.18098344272573685</c:v>
                </c:pt>
                <c:pt idx="21">
                  <c:v>0.17941445921001287</c:v>
                </c:pt>
                <c:pt idx="22">
                  <c:v>0.17790672320151316</c:v>
                </c:pt>
                <c:pt idx="23">
                  <c:v>0.17646182901445262</c:v>
                </c:pt>
                <c:pt idx="24">
                  <c:v>0.17508135138611616</c:v>
                </c:pt>
                <c:pt idx="25">
                  <c:v>0.17376682288448145</c:v>
                </c:pt>
                <c:pt idx="26">
                  <c:v>0.17251970953079682</c:v>
                </c:pt>
                <c:pt idx="27">
                  <c:v>0.17134138504255111</c:v>
                </c:pt>
                <c:pt idx="28">
                  <c:v>0.1702331042300306</c:v>
                </c:pt>
                <c:pt idx="29">
                  <c:v>0.16919597620079554</c:v>
                </c:pt>
                <c:pt idx="30">
                  <c:v>0.16823093813024631</c:v>
                </c:pt>
                <c:pt idx="31">
                  <c:v>0.16733873043173161</c:v>
                </c:pt>
                <c:pt idx="32">
                  <c:v>0.1665198741955137</c:v>
                </c:pt>
                <c:pt idx="33">
                  <c:v>0.1657746517537039</c:v>
                </c:pt>
                <c:pt idx="34">
                  <c:v>0.16510309116260705</c:v>
                </c:pt>
                <c:pt idx="35">
                  <c:v>0.16450495527420883</c:v>
                </c:pt>
                <c:pt idx="36">
                  <c:v>0.16397973589953649</c:v>
                </c:pt>
                <c:pt idx="37">
                  <c:v>0.16352665335850214</c:v>
                </c:pt>
                <c:pt idx="38">
                  <c:v>0.16314466147827422</c:v>
                </c:pt>
                <c:pt idx="39">
                  <c:v>0.16283245786293446</c:v>
                </c:pt>
                <c:pt idx="40">
                  <c:v>0.16258849902982614</c:v>
                </c:pt>
                <c:pt idx="41">
                  <c:v>0.1624110198098567</c:v>
                </c:pt>
                <c:pt idx="42">
                  <c:v>0.16229805625409954</c:v>
                </c:pt>
                <c:pt idx="43">
                  <c:v>0.16224747118645544</c:v>
                </c:pt>
                <c:pt idx="44">
                  <c:v>0.16225698149548137</c:v>
                </c:pt>
                <c:pt idx="45">
                  <c:v>0.16232418626593004</c:v>
                </c:pt>
                <c:pt idx="46">
                  <c:v>0.16244659490559296</c:v>
                </c:pt>
                <c:pt idx="47">
                  <c:v>0.16262165451591412</c:v>
                </c:pt>
                <c:pt idx="48">
                  <c:v>0.16284677587400689</c:v>
                </c:pt>
                <c:pt idx="49">
                  <c:v>0.16311935752728957</c:v>
                </c:pt>
                <c:pt idx="50">
                  <c:v>0.16343680763908361</c:v>
                </c:pt>
                <c:pt idx="51">
                  <c:v>0.16379656335505477</c:v>
                </c:pt>
                <c:pt idx="52">
                  <c:v>0.16419610757955019</c:v>
                </c:pt>
                <c:pt idx="53">
                  <c:v>0.16463298315318992</c:v>
                </c:pt>
                <c:pt idx="54">
                  <c:v>0.1651048045063154</c:v>
                </c:pt>
                <c:pt idx="55">
                  <c:v>0.16560926692663844</c:v>
                </c:pt>
                <c:pt idx="56">
                  <c:v>0.16614415362467938</c:v>
                </c:pt>
                <c:pt idx="57">
                  <c:v>0.16670734080928715</c:v>
                </c:pt>
                <c:pt idx="58">
                  <c:v>0.16729680100014466</c:v>
                </c:pt>
                <c:pt idx="59">
                  <c:v>0.16791060480738998</c:v>
                </c:pt>
                <c:pt idx="60">
                  <c:v>0.16854692140293723</c:v>
                </c:pt>
                <c:pt idx="61">
                  <c:v>0.16920401789617853</c:v>
                </c:pt>
                <c:pt idx="62">
                  <c:v>0.16988025781059451</c:v>
                </c:pt>
                <c:pt idx="63">
                  <c:v>0.17057409883912325</c:v>
                </c:pt>
                <c:pt idx="64">
                  <c:v>0.17128409003633582</c:v>
                </c:pt>
                <c:pt idx="65">
                  <c:v>0.17200886858557182</c:v>
                </c:pt>
                <c:pt idx="66">
                  <c:v>0.17274715625998152</c:v>
                </c:pt>
                <c:pt idx="67">
                  <c:v>0.17349775567839273</c:v>
                </c:pt>
                <c:pt idx="68">
                  <c:v>0.17425954644040573</c:v>
                </c:pt>
                <c:pt idx="69">
                  <c:v>0.17503148121026763</c:v>
                </c:pt>
                <c:pt idx="70">
                  <c:v>0.17581258180594583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'SABR vols'!$AA$3</c:f>
              <c:strCache>
                <c:ptCount val="1"/>
                <c:pt idx="0">
                  <c:v>Vol 18M</c:v>
                </c:pt>
              </c:strCache>
            </c:strRef>
          </c:tx>
          <c:marker>
            <c:symbol val="none"/>
          </c:marker>
          <c:xVal>
            <c:numRef>
              <c:f>'SABR vols'!$U$4:$U$74</c:f>
              <c:numCache>
                <c:formatCode>0%</c:formatCode>
                <c:ptCount val="71"/>
                <c:pt idx="0">
                  <c:v>0.7</c:v>
                </c:pt>
                <c:pt idx="1">
                  <c:v>0.71</c:v>
                </c:pt>
                <c:pt idx="2">
                  <c:v>0.72</c:v>
                </c:pt>
                <c:pt idx="3">
                  <c:v>0.73</c:v>
                </c:pt>
                <c:pt idx="4">
                  <c:v>0.74</c:v>
                </c:pt>
                <c:pt idx="5">
                  <c:v>0.75</c:v>
                </c:pt>
                <c:pt idx="6">
                  <c:v>0.76</c:v>
                </c:pt>
                <c:pt idx="7">
                  <c:v>0.77</c:v>
                </c:pt>
                <c:pt idx="8">
                  <c:v>0.78</c:v>
                </c:pt>
                <c:pt idx="9">
                  <c:v>0.79</c:v>
                </c:pt>
                <c:pt idx="10">
                  <c:v>0.8</c:v>
                </c:pt>
                <c:pt idx="11">
                  <c:v>0.81</c:v>
                </c:pt>
                <c:pt idx="12">
                  <c:v>0.82000000000000006</c:v>
                </c:pt>
                <c:pt idx="13">
                  <c:v>0.83000000000000007</c:v>
                </c:pt>
                <c:pt idx="14">
                  <c:v>0.84000000000000008</c:v>
                </c:pt>
                <c:pt idx="15">
                  <c:v>0.85000000000000009</c:v>
                </c:pt>
                <c:pt idx="16">
                  <c:v>0.8600000000000001</c:v>
                </c:pt>
                <c:pt idx="17">
                  <c:v>0.87000000000000011</c:v>
                </c:pt>
                <c:pt idx="18">
                  <c:v>0.88000000000000012</c:v>
                </c:pt>
                <c:pt idx="19">
                  <c:v>0.89000000000000012</c:v>
                </c:pt>
                <c:pt idx="20">
                  <c:v>0.90000000000000013</c:v>
                </c:pt>
                <c:pt idx="21">
                  <c:v>0.91000000000000014</c:v>
                </c:pt>
                <c:pt idx="22">
                  <c:v>0.92000000000000015</c:v>
                </c:pt>
                <c:pt idx="23">
                  <c:v>0.93000000000000016</c:v>
                </c:pt>
                <c:pt idx="24">
                  <c:v>0.94000000000000017</c:v>
                </c:pt>
                <c:pt idx="25">
                  <c:v>0.95000000000000018</c:v>
                </c:pt>
                <c:pt idx="26">
                  <c:v>0.96000000000000019</c:v>
                </c:pt>
                <c:pt idx="27">
                  <c:v>0.9700000000000002</c:v>
                </c:pt>
                <c:pt idx="28">
                  <c:v>0.9800000000000002</c:v>
                </c:pt>
                <c:pt idx="29">
                  <c:v>0.99000000000000021</c:v>
                </c:pt>
                <c:pt idx="30">
                  <c:v>1.0000000000000002</c:v>
                </c:pt>
                <c:pt idx="31">
                  <c:v>1.0100000000000002</c:v>
                </c:pt>
                <c:pt idx="32">
                  <c:v>1.0200000000000002</c:v>
                </c:pt>
                <c:pt idx="33">
                  <c:v>1.0300000000000002</c:v>
                </c:pt>
                <c:pt idx="34">
                  <c:v>1.0400000000000003</c:v>
                </c:pt>
                <c:pt idx="35">
                  <c:v>1.0500000000000003</c:v>
                </c:pt>
                <c:pt idx="36">
                  <c:v>1.0600000000000003</c:v>
                </c:pt>
                <c:pt idx="37">
                  <c:v>1.0700000000000003</c:v>
                </c:pt>
                <c:pt idx="38">
                  <c:v>1.0800000000000003</c:v>
                </c:pt>
                <c:pt idx="39">
                  <c:v>1.0900000000000003</c:v>
                </c:pt>
                <c:pt idx="40">
                  <c:v>1.1000000000000003</c:v>
                </c:pt>
                <c:pt idx="41">
                  <c:v>1.1100000000000003</c:v>
                </c:pt>
                <c:pt idx="42">
                  <c:v>1.1200000000000003</c:v>
                </c:pt>
                <c:pt idx="43">
                  <c:v>1.1300000000000003</c:v>
                </c:pt>
                <c:pt idx="44">
                  <c:v>1.1400000000000003</c:v>
                </c:pt>
                <c:pt idx="45">
                  <c:v>1.1500000000000004</c:v>
                </c:pt>
                <c:pt idx="46">
                  <c:v>1.1600000000000004</c:v>
                </c:pt>
                <c:pt idx="47">
                  <c:v>1.1700000000000004</c:v>
                </c:pt>
                <c:pt idx="48">
                  <c:v>1.1800000000000004</c:v>
                </c:pt>
                <c:pt idx="49">
                  <c:v>1.1900000000000004</c:v>
                </c:pt>
                <c:pt idx="50">
                  <c:v>1.2000000000000004</c:v>
                </c:pt>
                <c:pt idx="51">
                  <c:v>1.2100000000000004</c:v>
                </c:pt>
                <c:pt idx="52">
                  <c:v>1.2200000000000004</c:v>
                </c:pt>
                <c:pt idx="53">
                  <c:v>1.2300000000000004</c:v>
                </c:pt>
                <c:pt idx="54">
                  <c:v>1.2400000000000004</c:v>
                </c:pt>
                <c:pt idx="55">
                  <c:v>1.2500000000000004</c:v>
                </c:pt>
                <c:pt idx="56">
                  <c:v>1.2600000000000005</c:v>
                </c:pt>
                <c:pt idx="57">
                  <c:v>1.2700000000000005</c:v>
                </c:pt>
                <c:pt idx="58">
                  <c:v>1.2800000000000005</c:v>
                </c:pt>
                <c:pt idx="59">
                  <c:v>1.2900000000000005</c:v>
                </c:pt>
                <c:pt idx="60">
                  <c:v>1.3000000000000005</c:v>
                </c:pt>
                <c:pt idx="61">
                  <c:v>1.3100000000000005</c:v>
                </c:pt>
                <c:pt idx="62">
                  <c:v>1.3200000000000005</c:v>
                </c:pt>
                <c:pt idx="63">
                  <c:v>1.3300000000000005</c:v>
                </c:pt>
                <c:pt idx="64">
                  <c:v>1.3400000000000005</c:v>
                </c:pt>
                <c:pt idx="65">
                  <c:v>1.3500000000000005</c:v>
                </c:pt>
                <c:pt idx="66">
                  <c:v>1.3600000000000005</c:v>
                </c:pt>
                <c:pt idx="67">
                  <c:v>1.3700000000000006</c:v>
                </c:pt>
                <c:pt idx="68">
                  <c:v>1.3800000000000006</c:v>
                </c:pt>
                <c:pt idx="69">
                  <c:v>1.3900000000000006</c:v>
                </c:pt>
                <c:pt idx="70">
                  <c:v>1.4000000000000006</c:v>
                </c:pt>
              </c:numCache>
            </c:numRef>
          </c:xVal>
          <c:yVal>
            <c:numRef>
              <c:f>'SABR vols'!$AA$4:$AA$74</c:f>
              <c:numCache>
                <c:formatCode>0.00%</c:formatCode>
                <c:ptCount val="71"/>
                <c:pt idx="0">
                  <c:v>0.20297619285970595</c:v>
                </c:pt>
                <c:pt idx="1">
                  <c:v>0.20087723376136973</c:v>
                </c:pt>
                <c:pt idx="2">
                  <c:v>0.19881594642436293</c:v>
                </c:pt>
                <c:pt idx="3">
                  <c:v>0.19679235950526827</c:v>
                </c:pt>
                <c:pt idx="4">
                  <c:v>0.19480656645816175</c:v>
                </c:pt>
                <c:pt idx="5">
                  <c:v>0.19285872509802154</c:v>
                </c:pt>
                <c:pt idx="6">
                  <c:v>0.19094905709990698</c:v>
                </c:pt>
                <c:pt idx="7">
                  <c:v>0.18907784738471184</c:v>
                </c:pt>
                <c:pt idx="8">
                  <c:v>0.18724544333751594</c:v>
                </c:pt>
                <c:pt idx="9">
                  <c:v>0.18545225379957778</c:v>
                </c:pt>
                <c:pt idx="10">
                  <c:v>0.18369874777001938</c:v>
                </c:pt>
                <c:pt idx="11">
                  <c:v>0.18198545274847383</c:v>
                </c:pt>
                <c:pt idx="12">
                  <c:v>0.18031295264570374</c:v>
                </c:pt>
                <c:pt idx="13">
                  <c:v>0.1786818851858108</c:v>
                </c:pt>
                <c:pt idx="14">
                  <c:v>0.17709293872158635</c:v>
                </c:pt>
                <c:pt idx="15">
                  <c:v>0.1755468483843074</c:v>
                </c:pt>
                <c:pt idx="16">
                  <c:v>0.17404439149142034</c:v>
                </c:pt>
                <c:pt idx="17">
                  <c:v>0.17258638214070221</c:v>
                </c:pt>
                <c:pt idx="18">
                  <c:v>0.1711736649282532</c:v>
                </c:pt>
                <c:pt idx="19">
                  <c:v>0.16980710774066438</c:v>
                </c:pt>
                <c:pt idx="20">
                  <c:v>0.16848759358942647</c:v>
                </c:pt>
                <c:pt idx="21">
                  <c:v>0.1672160114784598</c:v>
                </c:pt>
                <c:pt idx="22">
                  <c:v>0.16599324632368079</c:v>
                </c:pt>
                <c:pt idx="23">
                  <c:v>0.16482016797658869</c:v>
                </c:pt>
                <c:pt idx="24">
                  <c:v>0.16369761944136121</c:v>
                </c:pt>
                <c:pt idx="25">
                  <c:v>0.16262640441584533</c:v>
                </c:pt>
                <c:pt idx="26">
                  <c:v>0.16160727432954433</c:v>
                </c:pt>
                <c:pt idx="27">
                  <c:v>0.16064091509418302</c:v>
                </c:pt>
                <c:pt idx="28">
                  <c:v>0.15972793382215153</c:v>
                </c:pt>
                <c:pt idx="29">
                  <c:v>0.15886884580227215</c:v>
                </c:pt>
                <c:pt idx="30">
                  <c:v>0.15806406204794471</c:v>
                </c:pt>
                <c:pt idx="31">
                  <c:v>0.15731387774696476</c:v>
                </c:pt>
                <c:pt idx="32">
                  <c:v>0.15661846194277165</c:v>
                </c:pt>
                <c:pt idx="33">
                  <c:v>0.15597784876194021</c:v>
                </c:pt>
                <c:pt idx="34">
                  <c:v>0.1553919304715585</c:v>
                </c:pt>
                <c:pt idx="35">
                  <c:v>0.15486045260338474</c:v>
                </c:pt>
                <c:pt idx="36">
                  <c:v>0.15438301132099652</c:v>
                </c:pt>
                <c:pt idx="37">
                  <c:v>0.15395905313456629</c:v>
                </c:pt>
                <c:pt idx="38">
                  <c:v>0.15358787698936616</c:v>
                </c:pt>
                <c:pt idx="39">
                  <c:v>0.15326863867329499</c:v>
                </c:pt>
                <c:pt idx="40">
                  <c:v>0.15300035741052614</c:v>
                </c:pt>
                <c:pt idx="41">
                  <c:v>0.15278192443747088</c:v>
                </c:pt>
                <c:pt idx="42">
                  <c:v>0.15261211329770397</c:v>
                </c:pt>
                <c:pt idx="43">
                  <c:v>0.15248959154732519</c:v>
                </c:pt>
                <c:pt idx="44">
                  <c:v>0.15241293353327068</c:v>
                </c:pt>
                <c:pt idx="45">
                  <c:v>0.15238063389483883</c:v>
                </c:pt>
                <c:pt idx="46">
                  <c:v>0.15239112144245182</c:v>
                </c:pt>
                <c:pt idx="47">
                  <c:v>0.15244277308565601</c:v>
                </c:pt>
                <c:pt idx="48">
                  <c:v>0.15253392751204006</c:v>
                </c:pt>
                <c:pt idx="49">
                  <c:v>0.15266289835711647</c:v>
                </c:pt>
                <c:pt idx="50">
                  <c:v>0.15282798664912736</c:v>
                </c:pt>
                <c:pt idx="51">
                  <c:v>0.15302749235918353</c:v>
                </c:pt>
                <c:pt idx="52">
                  <c:v>0.15325972493343207</c:v>
                </c:pt>
                <c:pt idx="53">
                  <c:v>0.15352301272789215</c:v>
                </c:pt>
                <c:pt idx="54">
                  <c:v>0.15381571130651531</c:v>
                </c:pt>
                <c:pt idx="55">
                  <c:v>0.15413621059783705</c:v>
                </c:pt>
                <c:pt idx="56">
                  <c:v>0.15448294093467319</c:v>
                </c:pt>
                <c:pt idx="57">
                  <c:v>0.15485437802453297</c:v>
                </c:pt>
                <c:pt idx="58">
                  <c:v>0.15524904691595259</c:v>
                </c:pt>
                <c:pt idx="59">
                  <c:v>0.15566552503824049</c:v>
                </c:pt>
                <c:pt idx="60">
                  <c:v>0.1561024443997672</c:v>
                </c:pt>
                <c:pt idx="61">
                  <c:v>0.15655849303362579</c:v>
                </c:pt>
                <c:pt idx="62">
                  <c:v>0.15703241577993882</c:v>
                </c:pt>
                <c:pt idx="63">
                  <c:v>0.15752301449199141</c:v>
                </c:pt>
                <c:pt idx="64">
                  <c:v>0.1580291477493623</c:v>
                </c:pt>
                <c:pt idx="65">
                  <c:v>0.1585497301558686</c:v>
                </c:pt>
                <c:pt idx="66">
                  <c:v>0.15908373129391437</c:v>
                </c:pt>
                <c:pt idx="67">
                  <c:v>0.15963017440013877</c:v>
                </c:pt>
                <c:pt idx="68">
                  <c:v>0.16018813482040031</c:v>
                </c:pt>
                <c:pt idx="69">
                  <c:v>0.16075673829536391</c:v>
                </c:pt>
                <c:pt idx="70">
                  <c:v>0.16133515912144522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'SABR vols'!$AB$3</c:f>
              <c:strCache>
                <c:ptCount val="1"/>
                <c:pt idx="0">
                  <c:v>Vol 2Y</c:v>
                </c:pt>
              </c:strCache>
            </c:strRef>
          </c:tx>
          <c:marker>
            <c:symbol val="none"/>
          </c:marker>
          <c:xVal>
            <c:numRef>
              <c:f>'SABR vols'!$U$4:$U$74</c:f>
              <c:numCache>
                <c:formatCode>0%</c:formatCode>
                <c:ptCount val="71"/>
                <c:pt idx="0">
                  <c:v>0.7</c:v>
                </c:pt>
                <c:pt idx="1">
                  <c:v>0.71</c:v>
                </c:pt>
                <c:pt idx="2">
                  <c:v>0.72</c:v>
                </c:pt>
                <c:pt idx="3">
                  <c:v>0.73</c:v>
                </c:pt>
                <c:pt idx="4">
                  <c:v>0.74</c:v>
                </c:pt>
                <c:pt idx="5">
                  <c:v>0.75</c:v>
                </c:pt>
                <c:pt idx="6">
                  <c:v>0.76</c:v>
                </c:pt>
                <c:pt idx="7">
                  <c:v>0.77</c:v>
                </c:pt>
                <c:pt idx="8">
                  <c:v>0.78</c:v>
                </c:pt>
                <c:pt idx="9">
                  <c:v>0.79</c:v>
                </c:pt>
                <c:pt idx="10">
                  <c:v>0.8</c:v>
                </c:pt>
                <c:pt idx="11">
                  <c:v>0.81</c:v>
                </c:pt>
                <c:pt idx="12">
                  <c:v>0.82000000000000006</c:v>
                </c:pt>
                <c:pt idx="13">
                  <c:v>0.83000000000000007</c:v>
                </c:pt>
                <c:pt idx="14">
                  <c:v>0.84000000000000008</c:v>
                </c:pt>
                <c:pt idx="15">
                  <c:v>0.85000000000000009</c:v>
                </c:pt>
                <c:pt idx="16">
                  <c:v>0.8600000000000001</c:v>
                </c:pt>
                <c:pt idx="17">
                  <c:v>0.87000000000000011</c:v>
                </c:pt>
                <c:pt idx="18">
                  <c:v>0.88000000000000012</c:v>
                </c:pt>
                <c:pt idx="19">
                  <c:v>0.89000000000000012</c:v>
                </c:pt>
                <c:pt idx="20">
                  <c:v>0.90000000000000013</c:v>
                </c:pt>
                <c:pt idx="21">
                  <c:v>0.91000000000000014</c:v>
                </c:pt>
                <c:pt idx="22">
                  <c:v>0.92000000000000015</c:v>
                </c:pt>
                <c:pt idx="23">
                  <c:v>0.93000000000000016</c:v>
                </c:pt>
                <c:pt idx="24">
                  <c:v>0.94000000000000017</c:v>
                </c:pt>
                <c:pt idx="25">
                  <c:v>0.95000000000000018</c:v>
                </c:pt>
                <c:pt idx="26">
                  <c:v>0.96000000000000019</c:v>
                </c:pt>
                <c:pt idx="27">
                  <c:v>0.9700000000000002</c:v>
                </c:pt>
                <c:pt idx="28">
                  <c:v>0.9800000000000002</c:v>
                </c:pt>
                <c:pt idx="29">
                  <c:v>0.99000000000000021</c:v>
                </c:pt>
                <c:pt idx="30">
                  <c:v>1.0000000000000002</c:v>
                </c:pt>
                <c:pt idx="31">
                  <c:v>1.0100000000000002</c:v>
                </c:pt>
                <c:pt idx="32">
                  <c:v>1.0200000000000002</c:v>
                </c:pt>
                <c:pt idx="33">
                  <c:v>1.0300000000000002</c:v>
                </c:pt>
                <c:pt idx="34">
                  <c:v>1.0400000000000003</c:v>
                </c:pt>
                <c:pt idx="35">
                  <c:v>1.0500000000000003</c:v>
                </c:pt>
                <c:pt idx="36">
                  <c:v>1.0600000000000003</c:v>
                </c:pt>
                <c:pt idx="37">
                  <c:v>1.0700000000000003</c:v>
                </c:pt>
                <c:pt idx="38">
                  <c:v>1.0800000000000003</c:v>
                </c:pt>
                <c:pt idx="39">
                  <c:v>1.0900000000000003</c:v>
                </c:pt>
                <c:pt idx="40">
                  <c:v>1.1000000000000003</c:v>
                </c:pt>
                <c:pt idx="41">
                  <c:v>1.1100000000000003</c:v>
                </c:pt>
                <c:pt idx="42">
                  <c:v>1.1200000000000003</c:v>
                </c:pt>
                <c:pt idx="43">
                  <c:v>1.1300000000000003</c:v>
                </c:pt>
                <c:pt idx="44">
                  <c:v>1.1400000000000003</c:v>
                </c:pt>
                <c:pt idx="45">
                  <c:v>1.1500000000000004</c:v>
                </c:pt>
                <c:pt idx="46">
                  <c:v>1.1600000000000004</c:v>
                </c:pt>
                <c:pt idx="47">
                  <c:v>1.1700000000000004</c:v>
                </c:pt>
                <c:pt idx="48">
                  <c:v>1.1800000000000004</c:v>
                </c:pt>
                <c:pt idx="49">
                  <c:v>1.1900000000000004</c:v>
                </c:pt>
                <c:pt idx="50">
                  <c:v>1.2000000000000004</c:v>
                </c:pt>
                <c:pt idx="51">
                  <c:v>1.2100000000000004</c:v>
                </c:pt>
                <c:pt idx="52">
                  <c:v>1.2200000000000004</c:v>
                </c:pt>
                <c:pt idx="53">
                  <c:v>1.2300000000000004</c:v>
                </c:pt>
                <c:pt idx="54">
                  <c:v>1.2400000000000004</c:v>
                </c:pt>
                <c:pt idx="55">
                  <c:v>1.2500000000000004</c:v>
                </c:pt>
                <c:pt idx="56">
                  <c:v>1.2600000000000005</c:v>
                </c:pt>
                <c:pt idx="57">
                  <c:v>1.2700000000000005</c:v>
                </c:pt>
                <c:pt idx="58">
                  <c:v>1.2800000000000005</c:v>
                </c:pt>
                <c:pt idx="59">
                  <c:v>1.2900000000000005</c:v>
                </c:pt>
                <c:pt idx="60">
                  <c:v>1.3000000000000005</c:v>
                </c:pt>
                <c:pt idx="61">
                  <c:v>1.3100000000000005</c:v>
                </c:pt>
                <c:pt idx="62">
                  <c:v>1.3200000000000005</c:v>
                </c:pt>
                <c:pt idx="63">
                  <c:v>1.3300000000000005</c:v>
                </c:pt>
                <c:pt idx="64">
                  <c:v>1.3400000000000005</c:v>
                </c:pt>
                <c:pt idx="65">
                  <c:v>1.3500000000000005</c:v>
                </c:pt>
                <c:pt idx="66">
                  <c:v>1.3600000000000005</c:v>
                </c:pt>
                <c:pt idx="67">
                  <c:v>1.3700000000000006</c:v>
                </c:pt>
                <c:pt idx="68">
                  <c:v>1.3800000000000006</c:v>
                </c:pt>
                <c:pt idx="69">
                  <c:v>1.3900000000000006</c:v>
                </c:pt>
                <c:pt idx="70">
                  <c:v>1.4000000000000006</c:v>
                </c:pt>
              </c:numCache>
            </c:numRef>
          </c:xVal>
          <c:yVal>
            <c:numRef>
              <c:f>'SABR vols'!$AB$4:$AB$74</c:f>
              <c:numCache>
                <c:formatCode>0.00%</c:formatCode>
                <c:ptCount val="71"/>
                <c:pt idx="0">
                  <c:v>0.18217360907320723</c:v>
                </c:pt>
                <c:pt idx="1">
                  <c:v>0.18052937423250667</c:v>
                </c:pt>
                <c:pt idx="2">
                  <c:v>0.17891706069462521</c:v>
                </c:pt>
                <c:pt idx="3">
                  <c:v>0.17733661253177388</c:v>
                </c:pt>
                <c:pt idx="4">
                  <c:v>0.17578801489228085</c:v>
                </c:pt>
                <c:pt idx="5">
                  <c:v>0.1742712926529176</c:v>
                </c:pt>
                <c:pt idx="6">
                  <c:v>0.17278650900578843</c:v>
                </c:pt>
                <c:pt idx="7">
                  <c:v>0.1713337639545327</c:v>
                </c:pt>
                <c:pt idx="8">
                  <c:v>0.16991319269422608</c:v>
                </c:pt>
                <c:pt idx="9">
                  <c:v>0.16852496384921528</c:v>
                </c:pt>
                <c:pt idx="10">
                  <c:v>0.16716927754325081</c:v>
                </c:pt>
                <c:pt idx="11">
                  <c:v>0.16584636327680657</c:v>
                </c:pt>
                <c:pt idx="12">
                  <c:v>0.16455647758748818</c:v>
                </c:pt>
                <c:pt idx="13">
                  <c:v>0.16329990147104878</c:v>
                </c:pt>
                <c:pt idx="14">
                  <c:v>0.16207693754285521</c:v>
                </c:pt>
                <c:pt idx="15">
                  <c:v>0.1608879069227907</c:v>
                </c:pt>
                <c:pt idx="16">
                  <c:v>0.15973314583063083</c:v>
                </c:pt>
                <c:pt idx="17">
                  <c:v>0.15861300188396432</c:v>
                </c:pt>
                <c:pt idx="18">
                  <c:v>0.15752783009679494</c:v>
                </c:pt>
                <c:pt idx="19">
                  <c:v>0.15647798858406231</c:v>
                </c:pt>
                <c:pt idx="20">
                  <c:v>0.1554638339854145</c:v>
                </c:pt>
                <c:pt idx="21">
                  <c:v>0.1544857166305578</c:v>
                </c:pt>
                <c:pt idx="22">
                  <c:v>0.15354397547821991</c:v>
                </c:pt>
                <c:pt idx="23">
                  <c:v>0.15263893287096694</c:v>
                </c:pt>
                <c:pt idx="24">
                  <c:v>0.15177088915847514</c:v>
                </c:pt>
                <c:pt idx="25">
                  <c:v>0.15094011725200837</c:v>
                </c:pt>
                <c:pt idx="26">
                  <c:v>0.15014685718233059</c:v>
                </c:pt>
                <c:pt idx="27">
                  <c:v>0.14939131074160342</c:v>
                </c:pt>
                <c:pt idx="28">
                  <c:v>0.14867363629647498</c:v>
                </c:pt>
                <c:pt idx="29">
                  <c:v>0.14799394386406048</c:v>
                </c:pt>
                <c:pt idx="30">
                  <c:v>0.1473522905443814</c:v>
                </c:pt>
                <c:pt idx="31">
                  <c:v>0.14674867640174546</c:v>
                </c:pt>
                <c:pt idx="32">
                  <c:v>0.14618304088324199</c:v>
                </c:pt>
                <c:pt idx="33">
                  <c:v>0.14565525985484834</c:v>
                </c:pt>
                <c:pt idx="34">
                  <c:v>0.14516514332488492</c:v>
                </c:pt>
                <c:pt idx="35">
                  <c:v>0.144712433910691</c:v>
                </c:pt>
                <c:pt idx="36">
                  <c:v>0.14429680608815448</c:v>
                </c:pt>
                <c:pt idx="37">
                  <c:v>0.14391786624557101</c:v>
                </c:pt>
                <c:pt idx="38">
                  <c:v>0.14357515354403486</c:v>
                </c:pt>
                <c:pt idx="39">
                  <c:v>0.14326814156699821</c:v>
                </c:pt>
                <c:pt idx="40">
                  <c:v>0.14299624072262901</c:v>
                </c:pt>
                <c:pt idx="41">
                  <c:v>0.14275880134497096</c:v>
                </c:pt>
                <c:pt idx="42">
                  <c:v>0.14255511742440619</c:v>
                </c:pt>
                <c:pt idx="43">
                  <c:v>0.14238443088513189</c:v>
                </c:pt>
                <c:pt idx="44">
                  <c:v>0.14224593631773502</c:v>
                </c:pt>
                <c:pt idx="45">
                  <c:v>0.14213878606871172</c:v>
                </c:pt>
                <c:pt idx="46">
                  <c:v>0.14206209558599661</c:v>
                </c:pt>
                <c:pt idx="47">
                  <c:v>0.1420149489200998</c:v>
                </c:pt>
                <c:pt idx="48">
                  <c:v>0.14199640428401245</c:v>
                </c:pt>
                <c:pt idx="49">
                  <c:v>0.14200549958122391</c:v>
                </c:pt>
                <c:pt idx="50">
                  <c:v>0.14204125781949062</c:v>
                </c:pt>
                <c:pt idx="51">
                  <c:v>0.14210269233786998</c:v>
                </c:pt>
                <c:pt idx="52">
                  <c:v>0.1421888117854333</c:v>
                </c:pt>
                <c:pt idx="53">
                  <c:v>0.14229862480145825</c:v>
                </c:pt>
                <c:pt idx="54">
                  <c:v>0.14243114435832616</c:v>
                </c:pt>
                <c:pt idx="55">
                  <c:v>0.14258539173937546</c:v>
                </c:pt>
                <c:pt idx="56">
                  <c:v>0.14276040013429056</c:v>
                </c:pt>
                <c:pt idx="57">
                  <c:v>0.14295521784397591</c:v>
                </c:pt>
                <c:pt idx="58">
                  <c:v>0.14316891109512508</c:v>
                </c:pt>
                <c:pt idx="59">
                  <c:v>0.1434005664717492</c:v>
                </c:pt>
                <c:pt idx="60">
                  <c:v>0.14364929297676338</c:v>
                </c:pt>
                <c:pt idx="61">
                  <c:v>0.14391422374135926</c:v>
                </c:pt>
                <c:pt idx="62">
                  <c:v>0.14419451740339662</c:v>
                </c:pt>
                <c:pt idx="63">
                  <c:v>0.14448935917851408</c:v>
                </c:pt>
                <c:pt idx="64">
                  <c:v>0.14479796164921419</c:v>
                </c:pt>
                <c:pt idx="65">
                  <c:v>0.14511956529793552</c:v>
                </c:pt>
                <c:pt idx="66">
                  <c:v>0.14545343881021597</c:v>
                </c:pt>
                <c:pt idx="67">
                  <c:v>0.1457988791736024</c:v>
                </c:pt>
                <c:pt idx="68">
                  <c:v>0.14615521159708025</c:v>
                </c:pt>
                <c:pt idx="69">
                  <c:v>0.14652178927459286</c:v>
                </c:pt>
                <c:pt idx="70">
                  <c:v>0.14689799301478274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72000"/>
        <c:axId val="89073536"/>
      </c:scatterChart>
      <c:valAx>
        <c:axId val="89072000"/>
        <c:scaling>
          <c:orientation val="minMax"/>
          <c:max val="1.45"/>
          <c:min val="0.60000000000000009"/>
        </c:scaling>
        <c:delete val="0"/>
        <c:axPos val="b"/>
        <c:numFmt formatCode="0%" sourceLinked="1"/>
        <c:majorTickMark val="out"/>
        <c:minorTickMark val="none"/>
        <c:tickLblPos val="nextTo"/>
        <c:crossAx val="89073536"/>
        <c:crosses val="autoZero"/>
        <c:crossBetween val="midCat"/>
      </c:valAx>
      <c:valAx>
        <c:axId val="89073536"/>
        <c:scaling>
          <c:orientation val="minMax"/>
          <c:max val="0.30000000000000004"/>
          <c:min val="0.12000000000000001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8907200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6315452755905511"/>
          <c:y val="8.2131529455543487E-2"/>
          <c:w val="0.67508543853893266"/>
          <c:h val="2.7728681080335049E-2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559</xdr:rowOff>
    </xdr:from>
    <xdr:to>
      <xdr:col>18</xdr:col>
      <xdr:colOff>485776</xdr:colOff>
      <xdr:row>31</xdr:row>
      <xdr:rowOff>9524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V73"/>
  <sheetViews>
    <sheetView showGridLines="0" zoomScaleNormal="100" workbookViewId="0">
      <selection activeCell="I6" sqref="I6"/>
    </sheetView>
  </sheetViews>
  <sheetFormatPr baseColWidth="10" defaultRowHeight="12.75" x14ac:dyDescent="0.2"/>
  <cols>
    <col min="1" max="1" width="3.42578125" style="1" customWidth="1"/>
    <col min="2" max="3" width="11.42578125" style="1"/>
    <col min="4" max="4" width="13.7109375" style="1" customWidth="1"/>
    <col min="5" max="5" width="11.42578125" style="1"/>
    <col min="6" max="6" width="16.42578125" style="1" customWidth="1"/>
    <col min="7" max="7" width="12.42578125" style="1" customWidth="1"/>
    <col min="8" max="8" width="18.85546875" style="1" customWidth="1"/>
    <col min="9" max="11" width="11.42578125" style="1"/>
    <col min="12" max="12" width="13.140625" style="1" bestFit="1" customWidth="1"/>
    <col min="13" max="13" width="13.42578125" style="1" bestFit="1" customWidth="1"/>
    <col min="14" max="14" width="18" style="1" customWidth="1"/>
    <col min="15" max="258" width="11.42578125" style="1"/>
    <col min="259" max="259" width="3.42578125" style="1" customWidth="1"/>
    <col min="260" max="261" width="11.42578125" style="1"/>
    <col min="262" max="262" width="13.7109375" style="1" customWidth="1"/>
    <col min="263" max="265" width="11.42578125" style="1"/>
    <col min="266" max="266" width="14" style="1" customWidth="1"/>
    <col min="267" max="267" width="12.5703125" style="1" customWidth="1"/>
    <col min="268" max="270" width="11.42578125" style="1"/>
    <col min="271" max="271" width="13.140625" style="1" bestFit="1" customWidth="1"/>
    <col min="272" max="272" width="13.42578125" style="1" bestFit="1" customWidth="1"/>
    <col min="273" max="273" width="13.7109375" style="1" customWidth="1"/>
    <col min="274" max="514" width="11.42578125" style="1"/>
    <col min="515" max="515" width="3.42578125" style="1" customWidth="1"/>
    <col min="516" max="517" width="11.42578125" style="1"/>
    <col min="518" max="518" width="13.7109375" style="1" customWidth="1"/>
    <col min="519" max="521" width="11.42578125" style="1"/>
    <col min="522" max="522" width="14" style="1" customWidth="1"/>
    <col min="523" max="523" width="12.5703125" style="1" customWidth="1"/>
    <col min="524" max="526" width="11.42578125" style="1"/>
    <col min="527" max="527" width="13.140625" style="1" bestFit="1" customWidth="1"/>
    <col min="528" max="528" width="13.42578125" style="1" bestFit="1" customWidth="1"/>
    <col min="529" max="529" width="13.7109375" style="1" customWidth="1"/>
    <col min="530" max="770" width="11.42578125" style="1"/>
    <col min="771" max="771" width="3.42578125" style="1" customWidth="1"/>
    <col min="772" max="773" width="11.42578125" style="1"/>
    <col min="774" max="774" width="13.7109375" style="1" customWidth="1"/>
    <col min="775" max="777" width="11.42578125" style="1"/>
    <col min="778" max="778" width="14" style="1" customWidth="1"/>
    <col min="779" max="779" width="12.5703125" style="1" customWidth="1"/>
    <col min="780" max="782" width="11.42578125" style="1"/>
    <col min="783" max="783" width="13.140625" style="1" bestFit="1" customWidth="1"/>
    <col min="784" max="784" width="13.42578125" style="1" bestFit="1" customWidth="1"/>
    <col min="785" max="785" width="13.7109375" style="1" customWidth="1"/>
    <col min="786" max="1026" width="11.42578125" style="1"/>
    <col min="1027" max="1027" width="3.42578125" style="1" customWidth="1"/>
    <col min="1028" max="1029" width="11.42578125" style="1"/>
    <col min="1030" max="1030" width="13.7109375" style="1" customWidth="1"/>
    <col min="1031" max="1033" width="11.42578125" style="1"/>
    <col min="1034" max="1034" width="14" style="1" customWidth="1"/>
    <col min="1035" max="1035" width="12.5703125" style="1" customWidth="1"/>
    <col min="1036" max="1038" width="11.42578125" style="1"/>
    <col min="1039" max="1039" width="13.140625" style="1" bestFit="1" customWidth="1"/>
    <col min="1040" max="1040" width="13.42578125" style="1" bestFit="1" customWidth="1"/>
    <col min="1041" max="1041" width="13.7109375" style="1" customWidth="1"/>
    <col min="1042" max="1282" width="11.42578125" style="1"/>
    <col min="1283" max="1283" width="3.42578125" style="1" customWidth="1"/>
    <col min="1284" max="1285" width="11.42578125" style="1"/>
    <col min="1286" max="1286" width="13.7109375" style="1" customWidth="1"/>
    <col min="1287" max="1289" width="11.42578125" style="1"/>
    <col min="1290" max="1290" width="14" style="1" customWidth="1"/>
    <col min="1291" max="1291" width="12.5703125" style="1" customWidth="1"/>
    <col min="1292" max="1294" width="11.42578125" style="1"/>
    <col min="1295" max="1295" width="13.140625" style="1" bestFit="1" customWidth="1"/>
    <col min="1296" max="1296" width="13.42578125" style="1" bestFit="1" customWidth="1"/>
    <col min="1297" max="1297" width="13.7109375" style="1" customWidth="1"/>
    <col min="1298" max="1538" width="11.42578125" style="1"/>
    <col min="1539" max="1539" width="3.42578125" style="1" customWidth="1"/>
    <col min="1540" max="1541" width="11.42578125" style="1"/>
    <col min="1542" max="1542" width="13.7109375" style="1" customWidth="1"/>
    <col min="1543" max="1545" width="11.42578125" style="1"/>
    <col min="1546" max="1546" width="14" style="1" customWidth="1"/>
    <col min="1547" max="1547" width="12.5703125" style="1" customWidth="1"/>
    <col min="1548" max="1550" width="11.42578125" style="1"/>
    <col min="1551" max="1551" width="13.140625" style="1" bestFit="1" customWidth="1"/>
    <col min="1552" max="1552" width="13.42578125" style="1" bestFit="1" customWidth="1"/>
    <col min="1553" max="1553" width="13.7109375" style="1" customWidth="1"/>
    <col min="1554" max="1794" width="11.42578125" style="1"/>
    <col min="1795" max="1795" width="3.42578125" style="1" customWidth="1"/>
    <col min="1796" max="1797" width="11.42578125" style="1"/>
    <col min="1798" max="1798" width="13.7109375" style="1" customWidth="1"/>
    <col min="1799" max="1801" width="11.42578125" style="1"/>
    <col min="1802" max="1802" width="14" style="1" customWidth="1"/>
    <col min="1803" max="1803" width="12.5703125" style="1" customWidth="1"/>
    <col min="1804" max="1806" width="11.42578125" style="1"/>
    <col min="1807" max="1807" width="13.140625" style="1" bestFit="1" customWidth="1"/>
    <col min="1808" max="1808" width="13.42578125" style="1" bestFit="1" customWidth="1"/>
    <col min="1809" max="1809" width="13.7109375" style="1" customWidth="1"/>
    <col min="1810" max="2050" width="11.42578125" style="1"/>
    <col min="2051" max="2051" width="3.42578125" style="1" customWidth="1"/>
    <col min="2052" max="2053" width="11.42578125" style="1"/>
    <col min="2054" max="2054" width="13.7109375" style="1" customWidth="1"/>
    <col min="2055" max="2057" width="11.42578125" style="1"/>
    <col min="2058" max="2058" width="14" style="1" customWidth="1"/>
    <col min="2059" max="2059" width="12.5703125" style="1" customWidth="1"/>
    <col min="2060" max="2062" width="11.42578125" style="1"/>
    <col min="2063" max="2063" width="13.140625" style="1" bestFit="1" customWidth="1"/>
    <col min="2064" max="2064" width="13.42578125" style="1" bestFit="1" customWidth="1"/>
    <col min="2065" max="2065" width="13.7109375" style="1" customWidth="1"/>
    <col min="2066" max="2306" width="11.42578125" style="1"/>
    <col min="2307" max="2307" width="3.42578125" style="1" customWidth="1"/>
    <col min="2308" max="2309" width="11.42578125" style="1"/>
    <col min="2310" max="2310" width="13.7109375" style="1" customWidth="1"/>
    <col min="2311" max="2313" width="11.42578125" style="1"/>
    <col min="2314" max="2314" width="14" style="1" customWidth="1"/>
    <col min="2315" max="2315" width="12.5703125" style="1" customWidth="1"/>
    <col min="2316" max="2318" width="11.42578125" style="1"/>
    <col min="2319" max="2319" width="13.140625" style="1" bestFit="1" customWidth="1"/>
    <col min="2320" max="2320" width="13.42578125" style="1" bestFit="1" customWidth="1"/>
    <col min="2321" max="2321" width="13.7109375" style="1" customWidth="1"/>
    <col min="2322" max="2562" width="11.42578125" style="1"/>
    <col min="2563" max="2563" width="3.42578125" style="1" customWidth="1"/>
    <col min="2564" max="2565" width="11.42578125" style="1"/>
    <col min="2566" max="2566" width="13.7109375" style="1" customWidth="1"/>
    <col min="2567" max="2569" width="11.42578125" style="1"/>
    <col min="2570" max="2570" width="14" style="1" customWidth="1"/>
    <col min="2571" max="2571" width="12.5703125" style="1" customWidth="1"/>
    <col min="2572" max="2574" width="11.42578125" style="1"/>
    <col min="2575" max="2575" width="13.140625" style="1" bestFit="1" customWidth="1"/>
    <col min="2576" max="2576" width="13.42578125" style="1" bestFit="1" customWidth="1"/>
    <col min="2577" max="2577" width="13.7109375" style="1" customWidth="1"/>
    <col min="2578" max="2818" width="11.42578125" style="1"/>
    <col min="2819" max="2819" width="3.42578125" style="1" customWidth="1"/>
    <col min="2820" max="2821" width="11.42578125" style="1"/>
    <col min="2822" max="2822" width="13.7109375" style="1" customWidth="1"/>
    <col min="2823" max="2825" width="11.42578125" style="1"/>
    <col min="2826" max="2826" width="14" style="1" customWidth="1"/>
    <col min="2827" max="2827" width="12.5703125" style="1" customWidth="1"/>
    <col min="2828" max="2830" width="11.42578125" style="1"/>
    <col min="2831" max="2831" width="13.140625" style="1" bestFit="1" customWidth="1"/>
    <col min="2832" max="2832" width="13.42578125" style="1" bestFit="1" customWidth="1"/>
    <col min="2833" max="2833" width="13.7109375" style="1" customWidth="1"/>
    <col min="2834" max="3074" width="11.42578125" style="1"/>
    <col min="3075" max="3075" width="3.42578125" style="1" customWidth="1"/>
    <col min="3076" max="3077" width="11.42578125" style="1"/>
    <col min="3078" max="3078" width="13.7109375" style="1" customWidth="1"/>
    <col min="3079" max="3081" width="11.42578125" style="1"/>
    <col min="3082" max="3082" width="14" style="1" customWidth="1"/>
    <col min="3083" max="3083" width="12.5703125" style="1" customWidth="1"/>
    <col min="3084" max="3086" width="11.42578125" style="1"/>
    <col min="3087" max="3087" width="13.140625" style="1" bestFit="1" customWidth="1"/>
    <col min="3088" max="3088" width="13.42578125" style="1" bestFit="1" customWidth="1"/>
    <col min="3089" max="3089" width="13.7109375" style="1" customWidth="1"/>
    <col min="3090" max="3330" width="11.42578125" style="1"/>
    <col min="3331" max="3331" width="3.42578125" style="1" customWidth="1"/>
    <col min="3332" max="3333" width="11.42578125" style="1"/>
    <col min="3334" max="3334" width="13.7109375" style="1" customWidth="1"/>
    <col min="3335" max="3337" width="11.42578125" style="1"/>
    <col min="3338" max="3338" width="14" style="1" customWidth="1"/>
    <col min="3339" max="3339" width="12.5703125" style="1" customWidth="1"/>
    <col min="3340" max="3342" width="11.42578125" style="1"/>
    <col min="3343" max="3343" width="13.140625" style="1" bestFit="1" customWidth="1"/>
    <col min="3344" max="3344" width="13.42578125" style="1" bestFit="1" customWidth="1"/>
    <col min="3345" max="3345" width="13.7109375" style="1" customWidth="1"/>
    <col min="3346" max="3586" width="11.42578125" style="1"/>
    <col min="3587" max="3587" width="3.42578125" style="1" customWidth="1"/>
    <col min="3588" max="3589" width="11.42578125" style="1"/>
    <col min="3590" max="3590" width="13.7109375" style="1" customWidth="1"/>
    <col min="3591" max="3593" width="11.42578125" style="1"/>
    <col min="3594" max="3594" width="14" style="1" customWidth="1"/>
    <col min="3595" max="3595" width="12.5703125" style="1" customWidth="1"/>
    <col min="3596" max="3598" width="11.42578125" style="1"/>
    <col min="3599" max="3599" width="13.140625" style="1" bestFit="1" customWidth="1"/>
    <col min="3600" max="3600" width="13.42578125" style="1" bestFit="1" customWidth="1"/>
    <col min="3601" max="3601" width="13.7109375" style="1" customWidth="1"/>
    <col min="3602" max="3842" width="11.42578125" style="1"/>
    <col min="3843" max="3843" width="3.42578125" style="1" customWidth="1"/>
    <col min="3844" max="3845" width="11.42578125" style="1"/>
    <col min="3846" max="3846" width="13.7109375" style="1" customWidth="1"/>
    <col min="3847" max="3849" width="11.42578125" style="1"/>
    <col min="3850" max="3850" width="14" style="1" customWidth="1"/>
    <col min="3851" max="3851" width="12.5703125" style="1" customWidth="1"/>
    <col min="3852" max="3854" width="11.42578125" style="1"/>
    <col min="3855" max="3855" width="13.140625" style="1" bestFit="1" customWidth="1"/>
    <col min="3856" max="3856" width="13.42578125" style="1" bestFit="1" customWidth="1"/>
    <col min="3857" max="3857" width="13.7109375" style="1" customWidth="1"/>
    <col min="3858" max="4098" width="11.42578125" style="1"/>
    <col min="4099" max="4099" width="3.42578125" style="1" customWidth="1"/>
    <col min="4100" max="4101" width="11.42578125" style="1"/>
    <col min="4102" max="4102" width="13.7109375" style="1" customWidth="1"/>
    <col min="4103" max="4105" width="11.42578125" style="1"/>
    <col min="4106" max="4106" width="14" style="1" customWidth="1"/>
    <col min="4107" max="4107" width="12.5703125" style="1" customWidth="1"/>
    <col min="4108" max="4110" width="11.42578125" style="1"/>
    <col min="4111" max="4111" width="13.140625" style="1" bestFit="1" customWidth="1"/>
    <col min="4112" max="4112" width="13.42578125" style="1" bestFit="1" customWidth="1"/>
    <col min="4113" max="4113" width="13.7109375" style="1" customWidth="1"/>
    <col min="4114" max="4354" width="11.42578125" style="1"/>
    <col min="4355" max="4355" width="3.42578125" style="1" customWidth="1"/>
    <col min="4356" max="4357" width="11.42578125" style="1"/>
    <col min="4358" max="4358" width="13.7109375" style="1" customWidth="1"/>
    <col min="4359" max="4361" width="11.42578125" style="1"/>
    <col min="4362" max="4362" width="14" style="1" customWidth="1"/>
    <col min="4363" max="4363" width="12.5703125" style="1" customWidth="1"/>
    <col min="4364" max="4366" width="11.42578125" style="1"/>
    <col min="4367" max="4367" width="13.140625" style="1" bestFit="1" customWidth="1"/>
    <col min="4368" max="4368" width="13.42578125" style="1" bestFit="1" customWidth="1"/>
    <col min="4369" max="4369" width="13.7109375" style="1" customWidth="1"/>
    <col min="4370" max="4610" width="11.42578125" style="1"/>
    <col min="4611" max="4611" width="3.42578125" style="1" customWidth="1"/>
    <col min="4612" max="4613" width="11.42578125" style="1"/>
    <col min="4614" max="4614" width="13.7109375" style="1" customWidth="1"/>
    <col min="4615" max="4617" width="11.42578125" style="1"/>
    <col min="4618" max="4618" width="14" style="1" customWidth="1"/>
    <col min="4619" max="4619" width="12.5703125" style="1" customWidth="1"/>
    <col min="4620" max="4622" width="11.42578125" style="1"/>
    <col min="4623" max="4623" width="13.140625" style="1" bestFit="1" customWidth="1"/>
    <col min="4624" max="4624" width="13.42578125" style="1" bestFit="1" customWidth="1"/>
    <col min="4625" max="4625" width="13.7109375" style="1" customWidth="1"/>
    <col min="4626" max="4866" width="11.42578125" style="1"/>
    <col min="4867" max="4867" width="3.42578125" style="1" customWidth="1"/>
    <col min="4868" max="4869" width="11.42578125" style="1"/>
    <col min="4870" max="4870" width="13.7109375" style="1" customWidth="1"/>
    <col min="4871" max="4873" width="11.42578125" style="1"/>
    <col min="4874" max="4874" width="14" style="1" customWidth="1"/>
    <col min="4875" max="4875" width="12.5703125" style="1" customWidth="1"/>
    <col min="4876" max="4878" width="11.42578125" style="1"/>
    <col min="4879" max="4879" width="13.140625" style="1" bestFit="1" customWidth="1"/>
    <col min="4880" max="4880" width="13.42578125" style="1" bestFit="1" customWidth="1"/>
    <col min="4881" max="4881" width="13.7109375" style="1" customWidth="1"/>
    <col min="4882" max="5122" width="11.42578125" style="1"/>
    <col min="5123" max="5123" width="3.42578125" style="1" customWidth="1"/>
    <col min="5124" max="5125" width="11.42578125" style="1"/>
    <col min="5126" max="5126" width="13.7109375" style="1" customWidth="1"/>
    <col min="5127" max="5129" width="11.42578125" style="1"/>
    <col min="5130" max="5130" width="14" style="1" customWidth="1"/>
    <col min="5131" max="5131" width="12.5703125" style="1" customWidth="1"/>
    <col min="5132" max="5134" width="11.42578125" style="1"/>
    <col min="5135" max="5135" width="13.140625" style="1" bestFit="1" customWidth="1"/>
    <col min="5136" max="5136" width="13.42578125" style="1" bestFit="1" customWidth="1"/>
    <col min="5137" max="5137" width="13.7109375" style="1" customWidth="1"/>
    <col min="5138" max="5378" width="11.42578125" style="1"/>
    <col min="5379" max="5379" width="3.42578125" style="1" customWidth="1"/>
    <col min="5380" max="5381" width="11.42578125" style="1"/>
    <col min="5382" max="5382" width="13.7109375" style="1" customWidth="1"/>
    <col min="5383" max="5385" width="11.42578125" style="1"/>
    <col min="5386" max="5386" width="14" style="1" customWidth="1"/>
    <col min="5387" max="5387" width="12.5703125" style="1" customWidth="1"/>
    <col min="5388" max="5390" width="11.42578125" style="1"/>
    <col min="5391" max="5391" width="13.140625" style="1" bestFit="1" customWidth="1"/>
    <col min="5392" max="5392" width="13.42578125" style="1" bestFit="1" customWidth="1"/>
    <col min="5393" max="5393" width="13.7109375" style="1" customWidth="1"/>
    <col min="5394" max="5634" width="11.42578125" style="1"/>
    <col min="5635" max="5635" width="3.42578125" style="1" customWidth="1"/>
    <col min="5636" max="5637" width="11.42578125" style="1"/>
    <col min="5638" max="5638" width="13.7109375" style="1" customWidth="1"/>
    <col min="5639" max="5641" width="11.42578125" style="1"/>
    <col min="5642" max="5642" width="14" style="1" customWidth="1"/>
    <col min="5643" max="5643" width="12.5703125" style="1" customWidth="1"/>
    <col min="5644" max="5646" width="11.42578125" style="1"/>
    <col min="5647" max="5647" width="13.140625" style="1" bestFit="1" customWidth="1"/>
    <col min="5648" max="5648" width="13.42578125" style="1" bestFit="1" customWidth="1"/>
    <col min="5649" max="5649" width="13.7109375" style="1" customWidth="1"/>
    <col min="5650" max="5890" width="11.42578125" style="1"/>
    <col min="5891" max="5891" width="3.42578125" style="1" customWidth="1"/>
    <col min="5892" max="5893" width="11.42578125" style="1"/>
    <col min="5894" max="5894" width="13.7109375" style="1" customWidth="1"/>
    <col min="5895" max="5897" width="11.42578125" style="1"/>
    <col min="5898" max="5898" width="14" style="1" customWidth="1"/>
    <col min="5899" max="5899" width="12.5703125" style="1" customWidth="1"/>
    <col min="5900" max="5902" width="11.42578125" style="1"/>
    <col min="5903" max="5903" width="13.140625" style="1" bestFit="1" customWidth="1"/>
    <col min="5904" max="5904" width="13.42578125" style="1" bestFit="1" customWidth="1"/>
    <col min="5905" max="5905" width="13.7109375" style="1" customWidth="1"/>
    <col min="5906" max="6146" width="11.42578125" style="1"/>
    <col min="6147" max="6147" width="3.42578125" style="1" customWidth="1"/>
    <col min="6148" max="6149" width="11.42578125" style="1"/>
    <col min="6150" max="6150" width="13.7109375" style="1" customWidth="1"/>
    <col min="6151" max="6153" width="11.42578125" style="1"/>
    <col min="6154" max="6154" width="14" style="1" customWidth="1"/>
    <col min="6155" max="6155" width="12.5703125" style="1" customWidth="1"/>
    <col min="6156" max="6158" width="11.42578125" style="1"/>
    <col min="6159" max="6159" width="13.140625" style="1" bestFit="1" customWidth="1"/>
    <col min="6160" max="6160" width="13.42578125" style="1" bestFit="1" customWidth="1"/>
    <col min="6161" max="6161" width="13.7109375" style="1" customWidth="1"/>
    <col min="6162" max="6402" width="11.42578125" style="1"/>
    <col min="6403" max="6403" width="3.42578125" style="1" customWidth="1"/>
    <col min="6404" max="6405" width="11.42578125" style="1"/>
    <col min="6406" max="6406" width="13.7109375" style="1" customWidth="1"/>
    <col min="6407" max="6409" width="11.42578125" style="1"/>
    <col min="6410" max="6410" width="14" style="1" customWidth="1"/>
    <col min="6411" max="6411" width="12.5703125" style="1" customWidth="1"/>
    <col min="6412" max="6414" width="11.42578125" style="1"/>
    <col min="6415" max="6415" width="13.140625" style="1" bestFit="1" customWidth="1"/>
    <col min="6416" max="6416" width="13.42578125" style="1" bestFit="1" customWidth="1"/>
    <col min="6417" max="6417" width="13.7109375" style="1" customWidth="1"/>
    <col min="6418" max="6658" width="11.42578125" style="1"/>
    <col min="6659" max="6659" width="3.42578125" style="1" customWidth="1"/>
    <col min="6660" max="6661" width="11.42578125" style="1"/>
    <col min="6662" max="6662" width="13.7109375" style="1" customWidth="1"/>
    <col min="6663" max="6665" width="11.42578125" style="1"/>
    <col min="6666" max="6666" width="14" style="1" customWidth="1"/>
    <col min="6667" max="6667" width="12.5703125" style="1" customWidth="1"/>
    <col min="6668" max="6670" width="11.42578125" style="1"/>
    <col min="6671" max="6671" width="13.140625" style="1" bestFit="1" customWidth="1"/>
    <col min="6672" max="6672" width="13.42578125" style="1" bestFit="1" customWidth="1"/>
    <col min="6673" max="6673" width="13.7109375" style="1" customWidth="1"/>
    <col min="6674" max="6914" width="11.42578125" style="1"/>
    <col min="6915" max="6915" width="3.42578125" style="1" customWidth="1"/>
    <col min="6916" max="6917" width="11.42578125" style="1"/>
    <col min="6918" max="6918" width="13.7109375" style="1" customWidth="1"/>
    <col min="6919" max="6921" width="11.42578125" style="1"/>
    <col min="6922" max="6922" width="14" style="1" customWidth="1"/>
    <col min="6923" max="6923" width="12.5703125" style="1" customWidth="1"/>
    <col min="6924" max="6926" width="11.42578125" style="1"/>
    <col min="6927" max="6927" width="13.140625" style="1" bestFit="1" customWidth="1"/>
    <col min="6928" max="6928" width="13.42578125" style="1" bestFit="1" customWidth="1"/>
    <col min="6929" max="6929" width="13.7109375" style="1" customWidth="1"/>
    <col min="6930" max="7170" width="11.42578125" style="1"/>
    <col min="7171" max="7171" width="3.42578125" style="1" customWidth="1"/>
    <col min="7172" max="7173" width="11.42578125" style="1"/>
    <col min="7174" max="7174" width="13.7109375" style="1" customWidth="1"/>
    <col min="7175" max="7177" width="11.42578125" style="1"/>
    <col min="7178" max="7178" width="14" style="1" customWidth="1"/>
    <col min="7179" max="7179" width="12.5703125" style="1" customWidth="1"/>
    <col min="7180" max="7182" width="11.42578125" style="1"/>
    <col min="7183" max="7183" width="13.140625" style="1" bestFit="1" customWidth="1"/>
    <col min="7184" max="7184" width="13.42578125" style="1" bestFit="1" customWidth="1"/>
    <col min="7185" max="7185" width="13.7109375" style="1" customWidth="1"/>
    <col min="7186" max="7426" width="11.42578125" style="1"/>
    <col min="7427" max="7427" width="3.42578125" style="1" customWidth="1"/>
    <col min="7428" max="7429" width="11.42578125" style="1"/>
    <col min="7430" max="7430" width="13.7109375" style="1" customWidth="1"/>
    <col min="7431" max="7433" width="11.42578125" style="1"/>
    <col min="7434" max="7434" width="14" style="1" customWidth="1"/>
    <col min="7435" max="7435" width="12.5703125" style="1" customWidth="1"/>
    <col min="7436" max="7438" width="11.42578125" style="1"/>
    <col min="7439" max="7439" width="13.140625" style="1" bestFit="1" customWidth="1"/>
    <col min="7440" max="7440" width="13.42578125" style="1" bestFit="1" customWidth="1"/>
    <col min="7441" max="7441" width="13.7109375" style="1" customWidth="1"/>
    <col min="7442" max="7682" width="11.42578125" style="1"/>
    <col min="7683" max="7683" width="3.42578125" style="1" customWidth="1"/>
    <col min="7684" max="7685" width="11.42578125" style="1"/>
    <col min="7686" max="7686" width="13.7109375" style="1" customWidth="1"/>
    <col min="7687" max="7689" width="11.42578125" style="1"/>
    <col min="7690" max="7690" width="14" style="1" customWidth="1"/>
    <col min="7691" max="7691" width="12.5703125" style="1" customWidth="1"/>
    <col min="7692" max="7694" width="11.42578125" style="1"/>
    <col min="7695" max="7695" width="13.140625" style="1" bestFit="1" customWidth="1"/>
    <col min="7696" max="7696" width="13.42578125" style="1" bestFit="1" customWidth="1"/>
    <col min="7697" max="7697" width="13.7109375" style="1" customWidth="1"/>
    <col min="7698" max="7938" width="11.42578125" style="1"/>
    <col min="7939" max="7939" width="3.42578125" style="1" customWidth="1"/>
    <col min="7940" max="7941" width="11.42578125" style="1"/>
    <col min="7942" max="7942" width="13.7109375" style="1" customWidth="1"/>
    <col min="7943" max="7945" width="11.42578125" style="1"/>
    <col min="7946" max="7946" width="14" style="1" customWidth="1"/>
    <col min="7947" max="7947" width="12.5703125" style="1" customWidth="1"/>
    <col min="7948" max="7950" width="11.42578125" style="1"/>
    <col min="7951" max="7951" width="13.140625" style="1" bestFit="1" customWidth="1"/>
    <col min="7952" max="7952" width="13.42578125" style="1" bestFit="1" customWidth="1"/>
    <col min="7953" max="7953" width="13.7109375" style="1" customWidth="1"/>
    <col min="7954" max="8194" width="11.42578125" style="1"/>
    <col min="8195" max="8195" width="3.42578125" style="1" customWidth="1"/>
    <col min="8196" max="8197" width="11.42578125" style="1"/>
    <col min="8198" max="8198" width="13.7109375" style="1" customWidth="1"/>
    <col min="8199" max="8201" width="11.42578125" style="1"/>
    <col min="8202" max="8202" width="14" style="1" customWidth="1"/>
    <col min="8203" max="8203" width="12.5703125" style="1" customWidth="1"/>
    <col min="8204" max="8206" width="11.42578125" style="1"/>
    <col min="8207" max="8207" width="13.140625" style="1" bestFit="1" customWidth="1"/>
    <col min="8208" max="8208" width="13.42578125" style="1" bestFit="1" customWidth="1"/>
    <col min="8209" max="8209" width="13.7109375" style="1" customWidth="1"/>
    <col min="8210" max="8450" width="11.42578125" style="1"/>
    <col min="8451" max="8451" width="3.42578125" style="1" customWidth="1"/>
    <col min="8452" max="8453" width="11.42578125" style="1"/>
    <col min="8454" max="8454" width="13.7109375" style="1" customWidth="1"/>
    <col min="8455" max="8457" width="11.42578125" style="1"/>
    <col min="8458" max="8458" width="14" style="1" customWidth="1"/>
    <col min="8459" max="8459" width="12.5703125" style="1" customWidth="1"/>
    <col min="8460" max="8462" width="11.42578125" style="1"/>
    <col min="8463" max="8463" width="13.140625" style="1" bestFit="1" customWidth="1"/>
    <col min="8464" max="8464" width="13.42578125" style="1" bestFit="1" customWidth="1"/>
    <col min="8465" max="8465" width="13.7109375" style="1" customWidth="1"/>
    <col min="8466" max="8706" width="11.42578125" style="1"/>
    <col min="8707" max="8707" width="3.42578125" style="1" customWidth="1"/>
    <col min="8708" max="8709" width="11.42578125" style="1"/>
    <col min="8710" max="8710" width="13.7109375" style="1" customWidth="1"/>
    <col min="8711" max="8713" width="11.42578125" style="1"/>
    <col min="8714" max="8714" width="14" style="1" customWidth="1"/>
    <col min="8715" max="8715" width="12.5703125" style="1" customWidth="1"/>
    <col min="8716" max="8718" width="11.42578125" style="1"/>
    <col min="8719" max="8719" width="13.140625" style="1" bestFit="1" customWidth="1"/>
    <col min="8720" max="8720" width="13.42578125" style="1" bestFit="1" customWidth="1"/>
    <col min="8721" max="8721" width="13.7109375" style="1" customWidth="1"/>
    <col min="8722" max="8962" width="11.42578125" style="1"/>
    <col min="8963" max="8963" width="3.42578125" style="1" customWidth="1"/>
    <col min="8964" max="8965" width="11.42578125" style="1"/>
    <col min="8966" max="8966" width="13.7109375" style="1" customWidth="1"/>
    <col min="8967" max="8969" width="11.42578125" style="1"/>
    <col min="8970" max="8970" width="14" style="1" customWidth="1"/>
    <col min="8971" max="8971" width="12.5703125" style="1" customWidth="1"/>
    <col min="8972" max="8974" width="11.42578125" style="1"/>
    <col min="8975" max="8975" width="13.140625" style="1" bestFit="1" customWidth="1"/>
    <col min="8976" max="8976" width="13.42578125" style="1" bestFit="1" customWidth="1"/>
    <col min="8977" max="8977" width="13.7109375" style="1" customWidth="1"/>
    <col min="8978" max="9218" width="11.42578125" style="1"/>
    <col min="9219" max="9219" width="3.42578125" style="1" customWidth="1"/>
    <col min="9220" max="9221" width="11.42578125" style="1"/>
    <col min="9222" max="9222" width="13.7109375" style="1" customWidth="1"/>
    <col min="9223" max="9225" width="11.42578125" style="1"/>
    <col min="9226" max="9226" width="14" style="1" customWidth="1"/>
    <col min="9227" max="9227" width="12.5703125" style="1" customWidth="1"/>
    <col min="9228" max="9230" width="11.42578125" style="1"/>
    <col min="9231" max="9231" width="13.140625" style="1" bestFit="1" customWidth="1"/>
    <col min="9232" max="9232" width="13.42578125" style="1" bestFit="1" customWidth="1"/>
    <col min="9233" max="9233" width="13.7109375" style="1" customWidth="1"/>
    <col min="9234" max="9474" width="11.42578125" style="1"/>
    <col min="9475" max="9475" width="3.42578125" style="1" customWidth="1"/>
    <col min="9476" max="9477" width="11.42578125" style="1"/>
    <col min="9478" max="9478" width="13.7109375" style="1" customWidth="1"/>
    <col min="9479" max="9481" width="11.42578125" style="1"/>
    <col min="9482" max="9482" width="14" style="1" customWidth="1"/>
    <col min="9483" max="9483" width="12.5703125" style="1" customWidth="1"/>
    <col min="9484" max="9486" width="11.42578125" style="1"/>
    <col min="9487" max="9487" width="13.140625" style="1" bestFit="1" customWidth="1"/>
    <col min="9488" max="9488" width="13.42578125" style="1" bestFit="1" customWidth="1"/>
    <col min="9489" max="9489" width="13.7109375" style="1" customWidth="1"/>
    <col min="9490" max="9730" width="11.42578125" style="1"/>
    <col min="9731" max="9731" width="3.42578125" style="1" customWidth="1"/>
    <col min="9732" max="9733" width="11.42578125" style="1"/>
    <col min="9734" max="9734" width="13.7109375" style="1" customWidth="1"/>
    <col min="9735" max="9737" width="11.42578125" style="1"/>
    <col min="9738" max="9738" width="14" style="1" customWidth="1"/>
    <col min="9739" max="9739" width="12.5703125" style="1" customWidth="1"/>
    <col min="9740" max="9742" width="11.42578125" style="1"/>
    <col min="9743" max="9743" width="13.140625" style="1" bestFit="1" customWidth="1"/>
    <col min="9744" max="9744" width="13.42578125" style="1" bestFit="1" customWidth="1"/>
    <col min="9745" max="9745" width="13.7109375" style="1" customWidth="1"/>
    <col min="9746" max="9986" width="11.42578125" style="1"/>
    <col min="9987" max="9987" width="3.42578125" style="1" customWidth="1"/>
    <col min="9988" max="9989" width="11.42578125" style="1"/>
    <col min="9990" max="9990" width="13.7109375" style="1" customWidth="1"/>
    <col min="9991" max="9993" width="11.42578125" style="1"/>
    <col min="9994" max="9994" width="14" style="1" customWidth="1"/>
    <col min="9995" max="9995" width="12.5703125" style="1" customWidth="1"/>
    <col min="9996" max="9998" width="11.42578125" style="1"/>
    <col min="9999" max="9999" width="13.140625" style="1" bestFit="1" customWidth="1"/>
    <col min="10000" max="10000" width="13.42578125" style="1" bestFit="1" customWidth="1"/>
    <col min="10001" max="10001" width="13.7109375" style="1" customWidth="1"/>
    <col min="10002" max="10242" width="11.42578125" style="1"/>
    <col min="10243" max="10243" width="3.42578125" style="1" customWidth="1"/>
    <col min="10244" max="10245" width="11.42578125" style="1"/>
    <col min="10246" max="10246" width="13.7109375" style="1" customWidth="1"/>
    <col min="10247" max="10249" width="11.42578125" style="1"/>
    <col min="10250" max="10250" width="14" style="1" customWidth="1"/>
    <col min="10251" max="10251" width="12.5703125" style="1" customWidth="1"/>
    <col min="10252" max="10254" width="11.42578125" style="1"/>
    <col min="10255" max="10255" width="13.140625" style="1" bestFit="1" customWidth="1"/>
    <col min="10256" max="10256" width="13.42578125" style="1" bestFit="1" customWidth="1"/>
    <col min="10257" max="10257" width="13.7109375" style="1" customWidth="1"/>
    <col min="10258" max="10498" width="11.42578125" style="1"/>
    <col min="10499" max="10499" width="3.42578125" style="1" customWidth="1"/>
    <col min="10500" max="10501" width="11.42578125" style="1"/>
    <col min="10502" max="10502" width="13.7109375" style="1" customWidth="1"/>
    <col min="10503" max="10505" width="11.42578125" style="1"/>
    <col min="10506" max="10506" width="14" style="1" customWidth="1"/>
    <col min="10507" max="10507" width="12.5703125" style="1" customWidth="1"/>
    <col min="10508" max="10510" width="11.42578125" style="1"/>
    <col min="10511" max="10511" width="13.140625" style="1" bestFit="1" customWidth="1"/>
    <col min="10512" max="10512" width="13.42578125" style="1" bestFit="1" customWidth="1"/>
    <col min="10513" max="10513" width="13.7109375" style="1" customWidth="1"/>
    <col min="10514" max="10754" width="11.42578125" style="1"/>
    <col min="10755" max="10755" width="3.42578125" style="1" customWidth="1"/>
    <col min="10756" max="10757" width="11.42578125" style="1"/>
    <col min="10758" max="10758" width="13.7109375" style="1" customWidth="1"/>
    <col min="10759" max="10761" width="11.42578125" style="1"/>
    <col min="10762" max="10762" width="14" style="1" customWidth="1"/>
    <col min="10763" max="10763" width="12.5703125" style="1" customWidth="1"/>
    <col min="10764" max="10766" width="11.42578125" style="1"/>
    <col min="10767" max="10767" width="13.140625" style="1" bestFit="1" customWidth="1"/>
    <col min="10768" max="10768" width="13.42578125" style="1" bestFit="1" customWidth="1"/>
    <col min="10769" max="10769" width="13.7109375" style="1" customWidth="1"/>
    <col min="10770" max="11010" width="11.42578125" style="1"/>
    <col min="11011" max="11011" width="3.42578125" style="1" customWidth="1"/>
    <col min="11012" max="11013" width="11.42578125" style="1"/>
    <col min="11014" max="11014" width="13.7109375" style="1" customWidth="1"/>
    <col min="11015" max="11017" width="11.42578125" style="1"/>
    <col min="11018" max="11018" width="14" style="1" customWidth="1"/>
    <col min="11019" max="11019" width="12.5703125" style="1" customWidth="1"/>
    <col min="11020" max="11022" width="11.42578125" style="1"/>
    <col min="11023" max="11023" width="13.140625" style="1" bestFit="1" customWidth="1"/>
    <col min="11024" max="11024" width="13.42578125" style="1" bestFit="1" customWidth="1"/>
    <col min="11025" max="11025" width="13.7109375" style="1" customWidth="1"/>
    <col min="11026" max="11266" width="11.42578125" style="1"/>
    <col min="11267" max="11267" width="3.42578125" style="1" customWidth="1"/>
    <col min="11268" max="11269" width="11.42578125" style="1"/>
    <col min="11270" max="11270" width="13.7109375" style="1" customWidth="1"/>
    <col min="11271" max="11273" width="11.42578125" style="1"/>
    <col min="11274" max="11274" width="14" style="1" customWidth="1"/>
    <col min="11275" max="11275" width="12.5703125" style="1" customWidth="1"/>
    <col min="11276" max="11278" width="11.42578125" style="1"/>
    <col min="11279" max="11279" width="13.140625" style="1" bestFit="1" customWidth="1"/>
    <col min="11280" max="11280" width="13.42578125" style="1" bestFit="1" customWidth="1"/>
    <col min="11281" max="11281" width="13.7109375" style="1" customWidth="1"/>
    <col min="11282" max="11522" width="11.42578125" style="1"/>
    <col min="11523" max="11523" width="3.42578125" style="1" customWidth="1"/>
    <col min="11524" max="11525" width="11.42578125" style="1"/>
    <col min="11526" max="11526" width="13.7109375" style="1" customWidth="1"/>
    <col min="11527" max="11529" width="11.42578125" style="1"/>
    <col min="11530" max="11530" width="14" style="1" customWidth="1"/>
    <col min="11531" max="11531" width="12.5703125" style="1" customWidth="1"/>
    <col min="11532" max="11534" width="11.42578125" style="1"/>
    <col min="11535" max="11535" width="13.140625" style="1" bestFit="1" customWidth="1"/>
    <col min="11536" max="11536" width="13.42578125" style="1" bestFit="1" customWidth="1"/>
    <col min="11537" max="11537" width="13.7109375" style="1" customWidth="1"/>
    <col min="11538" max="11778" width="11.42578125" style="1"/>
    <col min="11779" max="11779" width="3.42578125" style="1" customWidth="1"/>
    <col min="11780" max="11781" width="11.42578125" style="1"/>
    <col min="11782" max="11782" width="13.7109375" style="1" customWidth="1"/>
    <col min="11783" max="11785" width="11.42578125" style="1"/>
    <col min="11786" max="11786" width="14" style="1" customWidth="1"/>
    <col min="11787" max="11787" width="12.5703125" style="1" customWidth="1"/>
    <col min="11788" max="11790" width="11.42578125" style="1"/>
    <col min="11791" max="11791" width="13.140625" style="1" bestFit="1" customWidth="1"/>
    <col min="11792" max="11792" width="13.42578125" style="1" bestFit="1" customWidth="1"/>
    <col min="11793" max="11793" width="13.7109375" style="1" customWidth="1"/>
    <col min="11794" max="12034" width="11.42578125" style="1"/>
    <col min="12035" max="12035" width="3.42578125" style="1" customWidth="1"/>
    <col min="12036" max="12037" width="11.42578125" style="1"/>
    <col min="12038" max="12038" width="13.7109375" style="1" customWidth="1"/>
    <col min="12039" max="12041" width="11.42578125" style="1"/>
    <col min="12042" max="12042" width="14" style="1" customWidth="1"/>
    <col min="12043" max="12043" width="12.5703125" style="1" customWidth="1"/>
    <col min="12044" max="12046" width="11.42578125" style="1"/>
    <col min="12047" max="12047" width="13.140625" style="1" bestFit="1" customWidth="1"/>
    <col min="12048" max="12048" width="13.42578125" style="1" bestFit="1" customWidth="1"/>
    <col min="12049" max="12049" width="13.7109375" style="1" customWidth="1"/>
    <col min="12050" max="12290" width="11.42578125" style="1"/>
    <col min="12291" max="12291" width="3.42578125" style="1" customWidth="1"/>
    <col min="12292" max="12293" width="11.42578125" style="1"/>
    <col min="12294" max="12294" width="13.7109375" style="1" customWidth="1"/>
    <col min="12295" max="12297" width="11.42578125" style="1"/>
    <col min="12298" max="12298" width="14" style="1" customWidth="1"/>
    <col min="12299" max="12299" width="12.5703125" style="1" customWidth="1"/>
    <col min="12300" max="12302" width="11.42578125" style="1"/>
    <col min="12303" max="12303" width="13.140625" style="1" bestFit="1" customWidth="1"/>
    <col min="12304" max="12304" width="13.42578125" style="1" bestFit="1" customWidth="1"/>
    <col min="12305" max="12305" width="13.7109375" style="1" customWidth="1"/>
    <col min="12306" max="12546" width="11.42578125" style="1"/>
    <col min="12547" max="12547" width="3.42578125" style="1" customWidth="1"/>
    <col min="12548" max="12549" width="11.42578125" style="1"/>
    <col min="12550" max="12550" width="13.7109375" style="1" customWidth="1"/>
    <col min="12551" max="12553" width="11.42578125" style="1"/>
    <col min="12554" max="12554" width="14" style="1" customWidth="1"/>
    <col min="12555" max="12555" width="12.5703125" style="1" customWidth="1"/>
    <col min="12556" max="12558" width="11.42578125" style="1"/>
    <col min="12559" max="12559" width="13.140625" style="1" bestFit="1" customWidth="1"/>
    <col min="12560" max="12560" width="13.42578125" style="1" bestFit="1" customWidth="1"/>
    <col min="12561" max="12561" width="13.7109375" style="1" customWidth="1"/>
    <col min="12562" max="12802" width="11.42578125" style="1"/>
    <col min="12803" max="12803" width="3.42578125" style="1" customWidth="1"/>
    <col min="12804" max="12805" width="11.42578125" style="1"/>
    <col min="12806" max="12806" width="13.7109375" style="1" customWidth="1"/>
    <col min="12807" max="12809" width="11.42578125" style="1"/>
    <col min="12810" max="12810" width="14" style="1" customWidth="1"/>
    <col min="12811" max="12811" width="12.5703125" style="1" customWidth="1"/>
    <col min="12812" max="12814" width="11.42578125" style="1"/>
    <col min="12815" max="12815" width="13.140625" style="1" bestFit="1" customWidth="1"/>
    <col min="12816" max="12816" width="13.42578125" style="1" bestFit="1" customWidth="1"/>
    <col min="12817" max="12817" width="13.7109375" style="1" customWidth="1"/>
    <col min="12818" max="13058" width="11.42578125" style="1"/>
    <col min="13059" max="13059" width="3.42578125" style="1" customWidth="1"/>
    <col min="13060" max="13061" width="11.42578125" style="1"/>
    <col min="13062" max="13062" width="13.7109375" style="1" customWidth="1"/>
    <col min="13063" max="13065" width="11.42578125" style="1"/>
    <col min="13066" max="13066" width="14" style="1" customWidth="1"/>
    <col min="13067" max="13067" width="12.5703125" style="1" customWidth="1"/>
    <col min="13068" max="13070" width="11.42578125" style="1"/>
    <col min="13071" max="13071" width="13.140625" style="1" bestFit="1" customWidth="1"/>
    <col min="13072" max="13072" width="13.42578125" style="1" bestFit="1" customWidth="1"/>
    <col min="13073" max="13073" width="13.7109375" style="1" customWidth="1"/>
    <col min="13074" max="13314" width="11.42578125" style="1"/>
    <col min="13315" max="13315" width="3.42578125" style="1" customWidth="1"/>
    <col min="13316" max="13317" width="11.42578125" style="1"/>
    <col min="13318" max="13318" width="13.7109375" style="1" customWidth="1"/>
    <col min="13319" max="13321" width="11.42578125" style="1"/>
    <col min="13322" max="13322" width="14" style="1" customWidth="1"/>
    <col min="13323" max="13323" width="12.5703125" style="1" customWidth="1"/>
    <col min="13324" max="13326" width="11.42578125" style="1"/>
    <col min="13327" max="13327" width="13.140625" style="1" bestFit="1" customWidth="1"/>
    <col min="13328" max="13328" width="13.42578125" style="1" bestFit="1" customWidth="1"/>
    <col min="13329" max="13329" width="13.7109375" style="1" customWidth="1"/>
    <col min="13330" max="13570" width="11.42578125" style="1"/>
    <col min="13571" max="13571" width="3.42578125" style="1" customWidth="1"/>
    <col min="13572" max="13573" width="11.42578125" style="1"/>
    <col min="13574" max="13574" width="13.7109375" style="1" customWidth="1"/>
    <col min="13575" max="13577" width="11.42578125" style="1"/>
    <col min="13578" max="13578" width="14" style="1" customWidth="1"/>
    <col min="13579" max="13579" width="12.5703125" style="1" customWidth="1"/>
    <col min="13580" max="13582" width="11.42578125" style="1"/>
    <col min="13583" max="13583" width="13.140625" style="1" bestFit="1" customWidth="1"/>
    <col min="13584" max="13584" width="13.42578125" style="1" bestFit="1" customWidth="1"/>
    <col min="13585" max="13585" width="13.7109375" style="1" customWidth="1"/>
    <col min="13586" max="13826" width="11.42578125" style="1"/>
    <col min="13827" max="13827" width="3.42578125" style="1" customWidth="1"/>
    <col min="13828" max="13829" width="11.42578125" style="1"/>
    <col min="13830" max="13830" width="13.7109375" style="1" customWidth="1"/>
    <col min="13831" max="13833" width="11.42578125" style="1"/>
    <col min="13834" max="13834" width="14" style="1" customWidth="1"/>
    <col min="13835" max="13835" width="12.5703125" style="1" customWidth="1"/>
    <col min="13836" max="13838" width="11.42578125" style="1"/>
    <col min="13839" max="13839" width="13.140625" style="1" bestFit="1" customWidth="1"/>
    <col min="13840" max="13840" width="13.42578125" style="1" bestFit="1" customWidth="1"/>
    <col min="13841" max="13841" width="13.7109375" style="1" customWidth="1"/>
    <col min="13842" max="14082" width="11.42578125" style="1"/>
    <col min="14083" max="14083" width="3.42578125" style="1" customWidth="1"/>
    <col min="14084" max="14085" width="11.42578125" style="1"/>
    <col min="14086" max="14086" width="13.7109375" style="1" customWidth="1"/>
    <col min="14087" max="14089" width="11.42578125" style="1"/>
    <col min="14090" max="14090" width="14" style="1" customWidth="1"/>
    <col min="14091" max="14091" width="12.5703125" style="1" customWidth="1"/>
    <col min="14092" max="14094" width="11.42578125" style="1"/>
    <col min="14095" max="14095" width="13.140625" style="1" bestFit="1" customWidth="1"/>
    <col min="14096" max="14096" width="13.42578125" style="1" bestFit="1" customWidth="1"/>
    <col min="14097" max="14097" width="13.7109375" style="1" customWidth="1"/>
    <col min="14098" max="14338" width="11.42578125" style="1"/>
    <col min="14339" max="14339" width="3.42578125" style="1" customWidth="1"/>
    <col min="14340" max="14341" width="11.42578125" style="1"/>
    <col min="14342" max="14342" width="13.7109375" style="1" customWidth="1"/>
    <col min="14343" max="14345" width="11.42578125" style="1"/>
    <col min="14346" max="14346" width="14" style="1" customWidth="1"/>
    <col min="14347" max="14347" width="12.5703125" style="1" customWidth="1"/>
    <col min="14348" max="14350" width="11.42578125" style="1"/>
    <col min="14351" max="14351" width="13.140625" style="1" bestFit="1" customWidth="1"/>
    <col min="14352" max="14352" width="13.42578125" style="1" bestFit="1" customWidth="1"/>
    <col min="14353" max="14353" width="13.7109375" style="1" customWidth="1"/>
    <col min="14354" max="14594" width="11.42578125" style="1"/>
    <col min="14595" max="14595" width="3.42578125" style="1" customWidth="1"/>
    <col min="14596" max="14597" width="11.42578125" style="1"/>
    <col min="14598" max="14598" width="13.7109375" style="1" customWidth="1"/>
    <col min="14599" max="14601" width="11.42578125" style="1"/>
    <col min="14602" max="14602" width="14" style="1" customWidth="1"/>
    <col min="14603" max="14603" width="12.5703125" style="1" customWidth="1"/>
    <col min="14604" max="14606" width="11.42578125" style="1"/>
    <col min="14607" max="14607" width="13.140625" style="1" bestFit="1" customWidth="1"/>
    <col min="14608" max="14608" width="13.42578125" style="1" bestFit="1" customWidth="1"/>
    <col min="14609" max="14609" width="13.7109375" style="1" customWidth="1"/>
    <col min="14610" max="14850" width="11.42578125" style="1"/>
    <col min="14851" max="14851" width="3.42578125" style="1" customWidth="1"/>
    <col min="14852" max="14853" width="11.42578125" style="1"/>
    <col min="14854" max="14854" width="13.7109375" style="1" customWidth="1"/>
    <col min="14855" max="14857" width="11.42578125" style="1"/>
    <col min="14858" max="14858" width="14" style="1" customWidth="1"/>
    <col min="14859" max="14859" width="12.5703125" style="1" customWidth="1"/>
    <col min="14860" max="14862" width="11.42578125" style="1"/>
    <col min="14863" max="14863" width="13.140625" style="1" bestFit="1" customWidth="1"/>
    <col min="14864" max="14864" width="13.42578125" style="1" bestFit="1" customWidth="1"/>
    <col min="14865" max="14865" width="13.7109375" style="1" customWidth="1"/>
    <col min="14866" max="15106" width="11.42578125" style="1"/>
    <col min="15107" max="15107" width="3.42578125" style="1" customWidth="1"/>
    <col min="15108" max="15109" width="11.42578125" style="1"/>
    <col min="15110" max="15110" width="13.7109375" style="1" customWidth="1"/>
    <col min="15111" max="15113" width="11.42578125" style="1"/>
    <col min="15114" max="15114" width="14" style="1" customWidth="1"/>
    <col min="15115" max="15115" width="12.5703125" style="1" customWidth="1"/>
    <col min="15116" max="15118" width="11.42578125" style="1"/>
    <col min="15119" max="15119" width="13.140625" style="1" bestFit="1" customWidth="1"/>
    <col min="15120" max="15120" width="13.42578125" style="1" bestFit="1" customWidth="1"/>
    <col min="15121" max="15121" width="13.7109375" style="1" customWidth="1"/>
    <col min="15122" max="15362" width="11.42578125" style="1"/>
    <col min="15363" max="15363" width="3.42578125" style="1" customWidth="1"/>
    <col min="15364" max="15365" width="11.42578125" style="1"/>
    <col min="15366" max="15366" width="13.7109375" style="1" customWidth="1"/>
    <col min="15367" max="15369" width="11.42578125" style="1"/>
    <col min="15370" max="15370" width="14" style="1" customWidth="1"/>
    <col min="15371" max="15371" width="12.5703125" style="1" customWidth="1"/>
    <col min="15372" max="15374" width="11.42578125" style="1"/>
    <col min="15375" max="15375" width="13.140625" style="1" bestFit="1" customWidth="1"/>
    <col min="15376" max="15376" width="13.42578125" style="1" bestFit="1" customWidth="1"/>
    <col min="15377" max="15377" width="13.7109375" style="1" customWidth="1"/>
    <col min="15378" max="15618" width="11.42578125" style="1"/>
    <col min="15619" max="15619" width="3.42578125" style="1" customWidth="1"/>
    <col min="15620" max="15621" width="11.42578125" style="1"/>
    <col min="15622" max="15622" width="13.7109375" style="1" customWidth="1"/>
    <col min="15623" max="15625" width="11.42578125" style="1"/>
    <col min="15626" max="15626" width="14" style="1" customWidth="1"/>
    <col min="15627" max="15627" width="12.5703125" style="1" customWidth="1"/>
    <col min="15628" max="15630" width="11.42578125" style="1"/>
    <col min="15631" max="15631" width="13.140625" style="1" bestFit="1" customWidth="1"/>
    <col min="15632" max="15632" width="13.42578125" style="1" bestFit="1" customWidth="1"/>
    <col min="15633" max="15633" width="13.7109375" style="1" customWidth="1"/>
    <col min="15634" max="15874" width="11.42578125" style="1"/>
    <col min="15875" max="15875" width="3.42578125" style="1" customWidth="1"/>
    <col min="15876" max="15877" width="11.42578125" style="1"/>
    <col min="15878" max="15878" width="13.7109375" style="1" customWidth="1"/>
    <col min="15879" max="15881" width="11.42578125" style="1"/>
    <col min="15882" max="15882" width="14" style="1" customWidth="1"/>
    <col min="15883" max="15883" width="12.5703125" style="1" customWidth="1"/>
    <col min="15884" max="15886" width="11.42578125" style="1"/>
    <col min="15887" max="15887" width="13.140625" style="1" bestFit="1" customWidth="1"/>
    <col min="15888" max="15888" width="13.42578125" style="1" bestFit="1" customWidth="1"/>
    <col min="15889" max="15889" width="13.7109375" style="1" customWidth="1"/>
    <col min="15890" max="16130" width="11.42578125" style="1"/>
    <col min="16131" max="16131" width="3.42578125" style="1" customWidth="1"/>
    <col min="16132" max="16133" width="11.42578125" style="1"/>
    <col min="16134" max="16134" width="13.7109375" style="1" customWidth="1"/>
    <col min="16135" max="16137" width="11.42578125" style="1"/>
    <col min="16138" max="16138" width="14" style="1" customWidth="1"/>
    <col min="16139" max="16139" width="12.5703125" style="1" customWidth="1"/>
    <col min="16140" max="16142" width="11.42578125" style="1"/>
    <col min="16143" max="16143" width="13.140625" style="1" bestFit="1" customWidth="1"/>
    <col min="16144" max="16144" width="13.42578125" style="1" bestFit="1" customWidth="1"/>
    <col min="16145" max="16145" width="13.7109375" style="1" customWidth="1"/>
    <col min="16146" max="16384" width="11.42578125" style="1"/>
  </cols>
  <sheetData>
    <row r="1" spans="1:22" ht="15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</row>
    <row r="2" spans="1:22" ht="15" x14ac:dyDescent="0.25">
      <c r="A2" s="27"/>
      <c r="B2" s="28" t="s">
        <v>29</v>
      </c>
      <c r="C2" s="29"/>
      <c r="D2" s="58">
        <v>41969</v>
      </c>
      <c r="E2" s="27"/>
      <c r="F2" s="27"/>
      <c r="G2" s="27"/>
      <c r="H2" s="76" t="s">
        <v>30</v>
      </c>
      <c r="I2" s="76"/>
      <c r="J2" s="76"/>
      <c r="K2" s="76"/>
      <c r="L2" s="27"/>
      <c r="O2" s="27"/>
      <c r="P2" s="27"/>
      <c r="Q2" s="27"/>
      <c r="R2" s="27"/>
      <c r="S2" s="27"/>
      <c r="T2" s="27"/>
      <c r="U2" s="27"/>
      <c r="V2" s="27"/>
    </row>
    <row r="3" spans="1:22" ht="15" x14ac:dyDescent="0.2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O3" s="27"/>
      <c r="P3" s="27"/>
      <c r="Q3" s="27"/>
      <c r="R3" s="27"/>
      <c r="S3" s="27"/>
      <c r="T3" s="27"/>
      <c r="U3" s="27"/>
      <c r="V3" s="27"/>
    </row>
    <row r="4" spans="1:22" ht="15" x14ac:dyDescent="0.25">
      <c r="A4" s="27"/>
      <c r="B4" s="30" t="s">
        <v>0</v>
      </c>
      <c r="C4" s="31" t="s">
        <v>1</v>
      </c>
      <c r="D4" s="30" t="s">
        <v>2</v>
      </c>
      <c r="E4" s="31">
        <v>0</v>
      </c>
      <c r="F4" s="27"/>
      <c r="H4" s="10" t="s">
        <v>3</v>
      </c>
      <c r="I4" s="32">
        <f>D2+2</f>
        <v>41971</v>
      </c>
      <c r="K4" s="27"/>
      <c r="L4" s="27"/>
      <c r="M4" s="75" t="str">
        <f>_xll.qlInterpolation("ZcCurve","MonotonicCubicNaturalSpline",M8:M40,N8:N40)</f>
        <v>ZcCurve#0004</v>
      </c>
      <c r="N4" s="75"/>
      <c r="O4" s="27"/>
      <c r="P4" s="27"/>
      <c r="Q4" s="27"/>
      <c r="R4" s="27"/>
      <c r="S4" s="27"/>
      <c r="T4" s="27"/>
      <c r="U4" s="27"/>
      <c r="V4" s="27"/>
    </row>
    <row r="5" spans="1:22" ht="15" x14ac:dyDescent="0.25">
      <c r="A5" s="27"/>
      <c r="B5" s="27"/>
      <c r="C5" s="27"/>
      <c r="D5" s="27"/>
      <c r="E5" s="27"/>
      <c r="F5" s="27"/>
      <c r="G5" s="27"/>
      <c r="H5" s="66" t="s">
        <v>50</v>
      </c>
      <c r="I5" s="67" t="str">
        <f>_xll.qlInterpolation("MarketPoints","MonotonicCubicNaturalSpline",F8:F21,E8:E21)</f>
        <v>MarketPoints#0005</v>
      </c>
      <c r="J5" s="65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</row>
    <row r="6" spans="1:22" ht="15" x14ac:dyDescent="0.25">
      <c r="A6" s="27"/>
      <c r="B6" s="29"/>
      <c r="C6" s="29"/>
      <c r="D6" s="29"/>
      <c r="E6" s="29"/>
      <c r="F6" s="27"/>
      <c r="G6" s="27"/>
      <c r="H6" s="33"/>
      <c r="I6" s="33"/>
      <c r="J6" s="33"/>
      <c r="K6" s="33"/>
      <c r="L6" s="27"/>
      <c r="M6" s="74" t="s">
        <v>31</v>
      </c>
      <c r="N6" s="74"/>
      <c r="O6" s="27"/>
      <c r="P6" s="27"/>
      <c r="Q6" s="27"/>
      <c r="R6" s="27"/>
      <c r="S6" s="27"/>
      <c r="T6" s="27"/>
      <c r="U6" s="27"/>
      <c r="V6" s="27"/>
    </row>
    <row r="7" spans="1:22" ht="15" x14ac:dyDescent="0.25">
      <c r="A7" s="27"/>
      <c r="B7" s="25" t="s">
        <v>4</v>
      </c>
      <c r="C7" s="25" t="s">
        <v>5</v>
      </c>
      <c r="D7" s="25" t="s">
        <v>6</v>
      </c>
      <c r="E7" s="25" t="s">
        <v>7</v>
      </c>
      <c r="F7" s="34" t="s">
        <v>10</v>
      </c>
      <c r="H7" s="34" t="s">
        <v>10</v>
      </c>
      <c r="I7" s="34" t="s">
        <v>11</v>
      </c>
      <c r="J7" s="34" t="s">
        <v>12</v>
      </c>
      <c r="K7" s="34" t="s">
        <v>49</v>
      </c>
      <c r="L7" s="27"/>
      <c r="M7" s="25" t="s">
        <v>27</v>
      </c>
      <c r="N7" s="25" t="s">
        <v>28</v>
      </c>
      <c r="O7" s="27"/>
      <c r="P7" s="27"/>
      <c r="Q7" s="27"/>
      <c r="R7" s="27"/>
      <c r="S7" s="27"/>
      <c r="T7" s="27"/>
      <c r="U7" s="27"/>
      <c r="V7" s="27"/>
    </row>
    <row r="8" spans="1:22" ht="15" x14ac:dyDescent="0.25">
      <c r="A8" s="27"/>
      <c r="B8" s="7" t="s">
        <v>8</v>
      </c>
      <c r="C8" s="8" t="s">
        <v>9</v>
      </c>
      <c r="D8" s="56">
        <v>-6.0000000000000002E-5</v>
      </c>
      <c r="E8" s="60">
        <f t="shared" ref="E8:E21" si="0">MAX(D8+$E$4/10000,0)</f>
        <v>0</v>
      </c>
      <c r="F8" s="63">
        <f t="shared" ref="F8:F13" si="1">H8</f>
        <v>41971</v>
      </c>
      <c r="H8" s="13">
        <f>I4</f>
        <v>41971</v>
      </c>
      <c r="I8" s="14">
        <f t="array" ref="I8:I40">_xll.qlInterpolationInterpolate(I5,H8:H40,TRUE)</f>
        <v>0</v>
      </c>
      <c r="J8" s="15">
        <f>1/(1+I8*2/360)</f>
        <v>1</v>
      </c>
      <c r="K8" s="4">
        <f t="shared" ref="K8:K40" si="2">(1/J8)^(365/(H8-$D$2))-1</f>
        <v>0</v>
      </c>
      <c r="L8" s="27"/>
      <c r="M8" s="21">
        <f>(H8-$D$2)/365.25</f>
        <v>5.4757015742642025E-3</v>
      </c>
      <c r="N8" s="22">
        <f>-LN(J8)/M8</f>
        <v>0</v>
      </c>
      <c r="O8" s="27"/>
      <c r="P8" s="27"/>
      <c r="Q8" s="27"/>
      <c r="R8" s="27"/>
      <c r="S8" s="27"/>
      <c r="T8" s="27"/>
      <c r="U8" s="27"/>
      <c r="V8" s="27"/>
    </row>
    <row r="9" spans="1:22" ht="15" x14ac:dyDescent="0.25">
      <c r="A9" s="27"/>
      <c r="B9" s="7" t="s">
        <v>13</v>
      </c>
      <c r="C9" s="8" t="s">
        <v>9</v>
      </c>
      <c r="D9" s="56">
        <v>8.0999999999999996E-4</v>
      </c>
      <c r="E9" s="60">
        <f t="shared" si="0"/>
        <v>8.0999999999999996E-4</v>
      </c>
      <c r="F9" s="63">
        <f t="shared" si="1"/>
        <v>42063</v>
      </c>
      <c r="H9" s="13">
        <f>DATE(YEAR(H8),MONTH(H8)+3,DAY(H8))</f>
        <v>42063</v>
      </c>
      <c r="I9" s="14">
        <v>8.0999999999999996E-4</v>
      </c>
      <c r="J9" s="5">
        <f>J8/(1+I9*(H9-I4)/360)</f>
        <v>0.99979304284013204</v>
      </c>
      <c r="K9" s="4">
        <f t="shared" si="2"/>
        <v>8.0401646443761798E-4</v>
      </c>
      <c r="L9" s="27"/>
      <c r="M9" s="21">
        <f t="shared" ref="M9:M40" si="3">(H9-$D$2)/365.25</f>
        <v>0.25735797399041754</v>
      </c>
      <c r="N9" s="22">
        <f t="shared" ref="N9:N40" si="4">-LN(J9)/M9</f>
        <v>8.0424389128848676E-4</v>
      </c>
      <c r="O9" s="27"/>
      <c r="P9" s="27"/>
      <c r="Q9" s="27"/>
      <c r="R9" s="27"/>
      <c r="S9" s="27"/>
      <c r="T9" s="27"/>
      <c r="U9" s="27"/>
      <c r="V9" s="27"/>
    </row>
    <row r="10" spans="1:22" ht="15" x14ac:dyDescent="0.25">
      <c r="A10" s="27"/>
      <c r="B10" s="7" t="s">
        <v>14</v>
      </c>
      <c r="C10" s="8" t="s">
        <v>9</v>
      </c>
      <c r="D10" s="56">
        <v>1.81E-3</v>
      </c>
      <c r="E10" s="60">
        <f t="shared" si="0"/>
        <v>1.81E-3</v>
      </c>
      <c r="F10" s="63">
        <f t="shared" si="1"/>
        <v>42152</v>
      </c>
      <c r="H10" s="13">
        <f>DATE(YEAR(H8),MONTH(H8)+6,DAY(H8))</f>
        <v>42152</v>
      </c>
      <c r="I10" s="14">
        <v>1.81E-3</v>
      </c>
      <c r="J10" s="5">
        <f>J8/(1+I10*(H10-I4)/360)</f>
        <v>0.99909079961982372</v>
      </c>
      <c r="K10" s="4">
        <f t="shared" si="2"/>
        <v>1.8159040996093001E-3</v>
      </c>
      <c r="L10" s="27"/>
      <c r="M10" s="21">
        <f t="shared" si="3"/>
        <v>0.50102669404517453</v>
      </c>
      <c r="N10" s="22">
        <f t="shared" si="4"/>
        <v>1.8154999810441838E-3</v>
      </c>
      <c r="O10" s="27"/>
      <c r="P10" s="27"/>
      <c r="Q10" s="27"/>
      <c r="R10" s="27"/>
      <c r="S10" s="27"/>
      <c r="T10" s="27"/>
      <c r="U10" s="27"/>
      <c r="V10" s="27"/>
    </row>
    <row r="11" spans="1:22" ht="15" x14ac:dyDescent="0.25">
      <c r="A11" s="27"/>
      <c r="B11" s="7" t="s">
        <v>15</v>
      </c>
      <c r="C11" s="8" t="s">
        <v>16</v>
      </c>
      <c r="D11" s="56">
        <v>1.9E-3</v>
      </c>
      <c r="E11" s="60">
        <f t="shared" si="0"/>
        <v>1.9E-3</v>
      </c>
      <c r="F11" s="63">
        <f t="shared" si="1"/>
        <v>42336</v>
      </c>
      <c r="H11" s="13">
        <f>DATE(YEAR(H8),MONTH(H8)+12,DAY(H8))</f>
        <v>42336</v>
      </c>
      <c r="I11" s="14">
        <v>1.9E-3</v>
      </c>
      <c r="J11" s="15">
        <f>$J$8/(1+I11)</f>
        <v>0.99810360315400737</v>
      </c>
      <c r="K11" s="4">
        <f t="shared" si="2"/>
        <v>1.8896359998832324E-3</v>
      </c>
      <c r="L11" s="27"/>
      <c r="M11" s="21">
        <f t="shared" si="3"/>
        <v>1.0047912388774811</v>
      </c>
      <c r="N11" s="22">
        <f t="shared" si="4"/>
        <v>1.8891459336377898E-3</v>
      </c>
      <c r="O11" s="27"/>
      <c r="P11" s="27"/>
      <c r="Q11" s="27"/>
      <c r="R11" s="27"/>
      <c r="S11" s="27"/>
      <c r="T11" s="27"/>
      <c r="U11" s="27"/>
      <c r="V11" s="27"/>
    </row>
    <row r="12" spans="1:22" ht="15" x14ac:dyDescent="0.25">
      <c r="A12" s="27"/>
      <c r="B12" s="7" t="s">
        <v>17</v>
      </c>
      <c r="C12" s="8" t="s">
        <v>16</v>
      </c>
      <c r="D12" s="56">
        <v>2.2000000000000001E-3</v>
      </c>
      <c r="E12" s="60">
        <f t="shared" si="0"/>
        <v>2.2000000000000001E-3</v>
      </c>
      <c r="F12" s="63">
        <f t="shared" si="1"/>
        <v>42702</v>
      </c>
      <c r="H12" s="13">
        <f t="shared" ref="H12:H40" si="5">DATE(YEAR(H11),MONTH(H11)+12,DAY(H11))</f>
        <v>42702</v>
      </c>
      <c r="I12" s="14">
        <v>2.2000000000000001E-3</v>
      </c>
      <c r="J12" s="15">
        <f>($J$8-I12*SUM($J$11:J11))/(1+I12)</f>
        <v>0.99561382166539736</v>
      </c>
      <c r="K12" s="4">
        <f t="shared" si="2"/>
        <v>2.1913147955199275E-3</v>
      </c>
      <c r="L12" s="27"/>
      <c r="M12" s="21">
        <f t="shared" si="3"/>
        <v>2.0068446269678302</v>
      </c>
      <c r="N12" s="22">
        <f t="shared" si="4"/>
        <v>2.1904166254321177E-3</v>
      </c>
      <c r="O12" s="27"/>
      <c r="P12" s="27"/>
      <c r="Q12" s="27"/>
      <c r="R12" s="27"/>
      <c r="S12" s="27"/>
      <c r="T12" s="27"/>
      <c r="U12" s="27"/>
      <c r="V12" s="27"/>
    </row>
    <row r="13" spans="1:22" ht="15" x14ac:dyDescent="0.25">
      <c r="A13" s="27"/>
      <c r="B13" s="7" t="s">
        <v>18</v>
      </c>
      <c r="C13" s="8" t="s">
        <v>16</v>
      </c>
      <c r="D13" s="56">
        <v>2.7000000000000001E-3</v>
      </c>
      <c r="E13" s="60">
        <f t="shared" si="0"/>
        <v>2.7000000000000001E-3</v>
      </c>
      <c r="F13" s="63">
        <f t="shared" si="1"/>
        <v>43067</v>
      </c>
      <c r="H13" s="13">
        <f t="shared" si="5"/>
        <v>43067</v>
      </c>
      <c r="I13" s="14">
        <v>2.7000000000000001E-3</v>
      </c>
      <c r="J13" s="15">
        <f>($J$8-I13*SUM($J$11:J12))/(1+I13)</f>
        <v>0.99193872838634456</v>
      </c>
      <c r="K13" s="4">
        <f t="shared" si="2"/>
        <v>2.6942311869688762E-3</v>
      </c>
      <c r="L13" s="27"/>
      <c r="M13" s="21">
        <f t="shared" si="3"/>
        <v>3.0061601642710474</v>
      </c>
      <c r="N13" s="22">
        <f t="shared" si="4"/>
        <v>2.6924511343795238E-3</v>
      </c>
      <c r="O13" s="27"/>
      <c r="P13" s="27"/>
      <c r="Q13" s="27"/>
      <c r="R13" s="27"/>
      <c r="S13" s="27"/>
      <c r="T13" s="27"/>
      <c r="U13" s="27"/>
      <c r="V13" s="27"/>
    </row>
    <row r="14" spans="1:22" ht="15" x14ac:dyDescent="0.25">
      <c r="A14" s="27"/>
      <c r="B14" s="9" t="s">
        <v>19</v>
      </c>
      <c r="C14" s="10" t="s">
        <v>16</v>
      </c>
      <c r="D14" s="56">
        <v>4.0999999999999995E-3</v>
      </c>
      <c r="E14" s="61">
        <f t="shared" si="0"/>
        <v>4.0999999999999995E-3</v>
      </c>
      <c r="F14" s="63">
        <f>H15</f>
        <v>43797</v>
      </c>
      <c r="H14" s="16">
        <f t="shared" si="5"/>
        <v>43432</v>
      </c>
      <c r="I14" s="17">
        <v>3.2999510174602275E-3</v>
      </c>
      <c r="J14" s="15">
        <f>($J$8-I14*SUM($J$11:J13))/(1+I14)</f>
        <v>0.98689078967393562</v>
      </c>
      <c r="K14" s="4">
        <f t="shared" si="2"/>
        <v>3.2976340665138437E-3</v>
      </c>
      <c r="L14" s="27"/>
      <c r="M14" s="21">
        <f t="shared" si="3"/>
        <v>4.0054757015742641</v>
      </c>
      <c r="N14" s="22">
        <f t="shared" si="4"/>
        <v>3.2944637325944583E-3</v>
      </c>
      <c r="O14" s="27"/>
      <c r="P14" s="27"/>
      <c r="Q14" s="27"/>
      <c r="R14" s="27"/>
      <c r="S14" s="27"/>
      <c r="T14" s="27"/>
      <c r="U14" s="27"/>
      <c r="V14" s="27"/>
    </row>
    <row r="15" spans="1:22" ht="15" x14ac:dyDescent="0.25">
      <c r="A15" s="27"/>
      <c r="B15" s="9" t="s">
        <v>20</v>
      </c>
      <c r="C15" s="10" t="s">
        <v>16</v>
      </c>
      <c r="D15" s="56">
        <v>6.0999999999999995E-3</v>
      </c>
      <c r="E15" s="61">
        <f t="shared" si="0"/>
        <v>6.0999999999999995E-3</v>
      </c>
      <c r="F15" s="63">
        <f>H17</f>
        <v>44528</v>
      </c>
      <c r="H15" s="13">
        <f t="shared" si="5"/>
        <v>43797</v>
      </c>
      <c r="I15" s="14">
        <v>4.0999999999999995E-3</v>
      </c>
      <c r="J15" s="15">
        <f>($J$8-I15*SUM($J$11:J14))/(1+I15)</f>
        <v>0.97969580473478068</v>
      </c>
      <c r="K15" s="4">
        <f t="shared" si="2"/>
        <v>4.1042984401444826E-3</v>
      </c>
      <c r="L15" s="27"/>
      <c r="M15" s="21">
        <f t="shared" si="3"/>
        <v>5.0047912388774813</v>
      </c>
      <c r="N15" s="22">
        <f t="shared" si="4"/>
        <v>4.0987041927172257E-3</v>
      </c>
      <c r="O15" s="27"/>
      <c r="P15" s="27"/>
      <c r="Q15" s="27"/>
      <c r="R15" s="27"/>
      <c r="S15" s="27"/>
      <c r="T15" s="27"/>
      <c r="U15" s="27"/>
      <c r="V15" s="27"/>
    </row>
    <row r="16" spans="1:22" ht="15" x14ac:dyDescent="0.25">
      <c r="A16" s="27"/>
      <c r="B16" s="9" t="s">
        <v>21</v>
      </c>
      <c r="C16" s="10" t="s">
        <v>16</v>
      </c>
      <c r="D16" s="56">
        <v>9.4999999999999998E-3</v>
      </c>
      <c r="E16" s="61">
        <f t="shared" si="0"/>
        <v>9.4999999999999998E-3</v>
      </c>
      <c r="F16" s="63">
        <f>H20</f>
        <v>45624</v>
      </c>
      <c r="H16" s="16">
        <f t="shared" si="5"/>
        <v>44163</v>
      </c>
      <c r="I16" s="17">
        <v>5.0454575397141108E-3</v>
      </c>
      <c r="J16" s="15">
        <f>($J$8-I16*SUM($J$11:J15))/(1+I16)</f>
        <v>0.97011897539174419</v>
      </c>
      <c r="K16" s="4">
        <f t="shared" si="2"/>
        <v>5.0596322170797237E-3</v>
      </c>
      <c r="L16" s="27"/>
      <c r="M16" s="21">
        <f t="shared" si="3"/>
        <v>6.0068446269678306</v>
      </c>
      <c r="N16" s="22">
        <f t="shared" si="4"/>
        <v>5.0503320540357518E-3</v>
      </c>
      <c r="O16" s="27"/>
      <c r="P16" s="27"/>
      <c r="Q16" s="27"/>
      <c r="R16" s="27"/>
      <c r="S16" s="27"/>
      <c r="T16" s="27"/>
      <c r="U16" s="27"/>
      <c r="V16" s="27"/>
    </row>
    <row r="17" spans="1:22" ht="15" x14ac:dyDescent="0.25">
      <c r="A17" s="27"/>
      <c r="B17" s="9" t="s">
        <v>22</v>
      </c>
      <c r="C17" s="10" t="s">
        <v>16</v>
      </c>
      <c r="D17" s="56">
        <v>1.1399999999999999E-2</v>
      </c>
      <c r="E17" s="61">
        <f t="shared" si="0"/>
        <v>1.1399999999999999E-2</v>
      </c>
      <c r="F17" s="63">
        <f>H22</f>
        <v>46354</v>
      </c>
      <c r="H17" s="13">
        <f t="shared" si="5"/>
        <v>44528</v>
      </c>
      <c r="I17" s="14">
        <v>6.0999999999999995E-3</v>
      </c>
      <c r="J17" s="15">
        <f>($J$8-I17*SUM($J$11:J16))/(1+I17)</f>
        <v>0.95802961285126942</v>
      </c>
      <c r="K17" s="4">
        <f t="shared" si="2"/>
        <v>6.1343915733345078E-3</v>
      </c>
      <c r="L17" s="27"/>
      <c r="M17" s="21">
        <f t="shared" si="3"/>
        <v>7.0061601642710469</v>
      </c>
      <c r="N17" s="22">
        <f t="shared" si="4"/>
        <v>6.1198415916089823E-3</v>
      </c>
      <c r="O17" s="27"/>
      <c r="P17" s="27"/>
      <c r="Q17" s="27"/>
      <c r="R17" s="27"/>
      <c r="S17" s="27"/>
      <c r="T17" s="27"/>
      <c r="U17" s="27"/>
      <c r="V17" s="27"/>
    </row>
    <row r="18" spans="1:22" ht="15" x14ac:dyDescent="0.25">
      <c r="A18" s="27"/>
      <c r="B18" s="9" t="s">
        <v>23</v>
      </c>
      <c r="C18" s="10" t="s">
        <v>16</v>
      </c>
      <c r="D18" s="56">
        <v>1.3500000000000002E-2</v>
      </c>
      <c r="E18" s="61">
        <f t="shared" si="0"/>
        <v>1.3500000000000002E-2</v>
      </c>
      <c r="F18" s="63">
        <f>H25</f>
        <v>47450</v>
      </c>
      <c r="H18" s="16">
        <f t="shared" si="5"/>
        <v>44893</v>
      </c>
      <c r="I18" s="17">
        <v>7.2344691378974169E-3</v>
      </c>
      <c r="J18" s="15">
        <f>($J$8-I18*SUM($J$11:J17))/(1+I18)</f>
        <v>0.9433990300564169</v>
      </c>
      <c r="K18" s="4">
        <f t="shared" si="2"/>
        <v>7.2997931728051579E-3</v>
      </c>
      <c r="L18" s="27"/>
      <c r="M18" s="21">
        <f t="shared" si="3"/>
        <v>8.0054757015742641</v>
      </c>
      <c r="N18" s="22">
        <f t="shared" si="4"/>
        <v>7.2782603358763458E-3</v>
      </c>
      <c r="O18" s="27"/>
      <c r="P18" s="27"/>
      <c r="Q18" s="27"/>
      <c r="R18" s="27"/>
      <c r="S18" s="27"/>
      <c r="T18" s="27"/>
      <c r="U18" s="27"/>
      <c r="V18" s="27"/>
    </row>
    <row r="19" spans="1:22" ht="15" x14ac:dyDescent="0.25">
      <c r="A19" s="27"/>
      <c r="B19" s="9" t="s">
        <v>24</v>
      </c>
      <c r="C19" s="10" t="s">
        <v>16</v>
      </c>
      <c r="D19" s="56">
        <v>1.5600000000000001E-2</v>
      </c>
      <c r="E19" s="61">
        <f t="shared" si="0"/>
        <v>1.5600000000000001E-2</v>
      </c>
      <c r="F19" s="63">
        <f>H30</f>
        <v>49276</v>
      </c>
      <c r="H19" s="16">
        <f t="shared" si="5"/>
        <v>45258</v>
      </c>
      <c r="I19" s="17">
        <v>8.3891027735691608E-3</v>
      </c>
      <c r="J19" s="15">
        <f>($J$8-I19*SUM($J$11:J18))/(1+I19)</f>
        <v>0.92659214183445715</v>
      </c>
      <c r="K19" s="4">
        <f t="shared" si="2"/>
        <v>8.4969025209955529E-3</v>
      </c>
      <c r="L19" s="27"/>
      <c r="M19" s="21">
        <f t="shared" si="3"/>
        <v>9.0047912388774805</v>
      </c>
      <c r="N19" s="22">
        <f t="shared" si="4"/>
        <v>8.4668022453711963E-3</v>
      </c>
      <c r="O19" s="27"/>
      <c r="P19" s="27"/>
      <c r="Q19" s="27"/>
      <c r="R19" s="27"/>
      <c r="S19" s="27"/>
      <c r="T19" s="27"/>
      <c r="U19" s="27"/>
      <c r="V19" s="27"/>
    </row>
    <row r="20" spans="1:22" ht="15" x14ac:dyDescent="0.25">
      <c r="A20" s="27"/>
      <c r="B20" s="9" t="s">
        <v>25</v>
      </c>
      <c r="C20" s="10" t="s">
        <v>16</v>
      </c>
      <c r="D20" s="56">
        <v>1.6299999999999999E-2</v>
      </c>
      <c r="E20" s="61">
        <f t="shared" si="0"/>
        <v>1.6299999999999999E-2</v>
      </c>
      <c r="F20" s="63">
        <f>H35</f>
        <v>51102</v>
      </c>
      <c r="H20" s="13">
        <f t="shared" si="5"/>
        <v>45624</v>
      </c>
      <c r="I20" s="14">
        <v>9.4999999999999998E-3</v>
      </c>
      <c r="J20" s="15">
        <f>($J$8-I20*SUM($J$11:J19))/(1+I20)</f>
        <v>0.90824305713362119</v>
      </c>
      <c r="K20" s="4">
        <f t="shared" si="2"/>
        <v>9.6574947598615513E-3</v>
      </c>
      <c r="L20" s="27"/>
      <c r="M20" s="21">
        <f t="shared" si="3"/>
        <v>10.00684462696783</v>
      </c>
      <c r="N20" s="22">
        <f t="shared" si="4"/>
        <v>9.6177422276146011E-3</v>
      </c>
      <c r="O20" s="27"/>
      <c r="P20" s="27"/>
      <c r="Q20" s="27"/>
      <c r="R20" s="27"/>
      <c r="S20" s="27"/>
      <c r="T20" s="27"/>
      <c r="U20" s="27"/>
      <c r="V20" s="27"/>
    </row>
    <row r="21" spans="1:22" ht="15" x14ac:dyDescent="0.25">
      <c r="A21" s="27"/>
      <c r="B21" s="11" t="s">
        <v>26</v>
      </c>
      <c r="C21" s="12" t="s">
        <v>16</v>
      </c>
      <c r="D21" s="57">
        <v>1.6899999999999998E-2</v>
      </c>
      <c r="E21" s="62">
        <f t="shared" si="0"/>
        <v>1.6899999999999998E-2</v>
      </c>
      <c r="F21" s="64">
        <f>H40</f>
        <v>52929</v>
      </c>
      <c r="H21" s="16">
        <f t="shared" si="5"/>
        <v>45989</v>
      </c>
      <c r="I21" s="17">
        <v>1.0505651428070214E-2</v>
      </c>
      <c r="J21" s="15">
        <f>($J$8-I21*SUM($J$11:J20))/(1+I21)</f>
        <v>0.88918834374778499</v>
      </c>
      <c r="K21" s="4">
        <f t="shared" si="2"/>
        <v>1.0720707362074755E-2</v>
      </c>
      <c r="L21" s="27"/>
      <c r="M21" s="21">
        <f t="shared" si="3"/>
        <v>11.006160164271048</v>
      </c>
      <c r="N21" s="22">
        <f t="shared" si="4"/>
        <v>1.0670951896100473E-2</v>
      </c>
      <c r="O21" s="27"/>
      <c r="P21" s="27"/>
      <c r="Q21" s="27"/>
      <c r="R21" s="27"/>
      <c r="S21" s="27"/>
      <c r="T21" s="27"/>
      <c r="U21" s="27"/>
      <c r="V21" s="27"/>
    </row>
    <row r="22" spans="1:22" ht="15" x14ac:dyDescent="0.25">
      <c r="A22" s="27"/>
      <c r="B22" s="10"/>
      <c r="C22" s="10"/>
      <c r="D22" s="26"/>
      <c r="E22" s="26"/>
      <c r="F22" s="27"/>
      <c r="G22" s="27"/>
      <c r="H22" s="13">
        <f t="shared" si="5"/>
        <v>46354</v>
      </c>
      <c r="I22" s="14">
        <v>1.1399999999999999E-2</v>
      </c>
      <c r="J22" s="15">
        <f>($J$8-I22*SUM($J$11:J21))/(1+I22)</f>
        <v>0.86983875958238144</v>
      </c>
      <c r="K22" s="4">
        <f t="shared" si="2"/>
        <v>1.1674994670555661E-2</v>
      </c>
      <c r="L22" s="27"/>
      <c r="M22" s="21">
        <f t="shared" si="3"/>
        <v>12.005475701574264</v>
      </c>
      <c r="N22" s="22">
        <f t="shared" si="4"/>
        <v>1.1615318025674752E-2</v>
      </c>
      <c r="O22" s="27"/>
      <c r="P22" s="27"/>
      <c r="Q22" s="27"/>
      <c r="R22" s="27"/>
      <c r="S22" s="27"/>
      <c r="T22" s="27"/>
      <c r="U22" s="27"/>
      <c r="V22" s="27"/>
    </row>
    <row r="23" spans="1:22" ht="15" x14ac:dyDescent="0.25">
      <c r="A23" s="27"/>
      <c r="B23" s="10"/>
      <c r="C23" s="10"/>
      <c r="D23" s="26"/>
      <c r="E23" s="26"/>
      <c r="F23" s="27"/>
      <c r="G23" s="27"/>
      <c r="H23" s="16">
        <f t="shared" si="5"/>
        <v>46719</v>
      </c>
      <c r="I23" s="17">
        <v>1.2187598324102071E-2</v>
      </c>
      <c r="J23" s="15">
        <f>($J$8-I23*SUM($J$11:J22))/(1+I23)</f>
        <v>0.85048091569293816</v>
      </c>
      <c r="K23" s="4">
        <f t="shared" si="2"/>
        <v>1.2522592178472181E-2</v>
      </c>
      <c r="L23" s="27"/>
      <c r="M23" s="21">
        <f t="shared" si="3"/>
        <v>13.00479123887748</v>
      </c>
      <c r="N23" s="22">
        <f t="shared" si="4"/>
        <v>1.2453356870536182E-2</v>
      </c>
      <c r="O23" s="27"/>
      <c r="P23" s="27"/>
      <c r="Q23" s="27"/>
      <c r="R23" s="27"/>
      <c r="S23" s="27"/>
      <c r="T23" s="27"/>
      <c r="U23" s="27"/>
      <c r="V23" s="27"/>
    </row>
    <row r="24" spans="1:22" ht="15" x14ac:dyDescent="0.25">
      <c r="A24" s="27"/>
      <c r="B24" s="10"/>
      <c r="C24" s="10"/>
      <c r="D24" s="26"/>
      <c r="E24" s="26"/>
      <c r="F24" s="27"/>
      <c r="G24" s="27"/>
      <c r="H24" s="16">
        <f t="shared" si="5"/>
        <v>47085</v>
      </c>
      <c r="I24" s="17">
        <v>1.2883645697266605E-2</v>
      </c>
      <c r="J24" s="15">
        <f>($J$8-I24*SUM($J$11:J23))/(1+I24)</f>
        <v>0.83123240967982948</v>
      </c>
      <c r="K24" s="4">
        <f t="shared" si="2"/>
        <v>1.3275132643560728E-2</v>
      </c>
      <c r="L24" s="27"/>
      <c r="M24" s="21">
        <f t="shared" si="3"/>
        <v>14.00684462696783</v>
      </c>
      <c r="N24" s="22">
        <f t="shared" si="4"/>
        <v>1.3196822942371324E-2</v>
      </c>
      <c r="O24" s="27"/>
      <c r="P24" s="27"/>
      <c r="Q24" s="27"/>
      <c r="R24" s="27"/>
      <c r="S24" s="27"/>
      <c r="T24" s="27"/>
      <c r="U24" s="27"/>
      <c r="V24" s="27"/>
    </row>
    <row r="25" spans="1:22" ht="15" x14ac:dyDescent="0.25">
      <c r="A25" s="27"/>
      <c r="B25" s="10"/>
      <c r="C25" s="10"/>
      <c r="D25" s="27"/>
      <c r="E25" s="27"/>
      <c r="F25" s="27"/>
      <c r="G25" s="27"/>
      <c r="H25" s="13">
        <f t="shared" si="5"/>
        <v>47450</v>
      </c>
      <c r="I25" s="14">
        <v>1.3500000000000002E-2</v>
      </c>
      <c r="J25" s="15">
        <f>($J$8-I25*SUM($J$11:J24))/(1+I25)</f>
        <v>0.81219394088466079</v>
      </c>
      <c r="K25" s="4">
        <f t="shared" si="2"/>
        <v>1.3948951997390768E-2</v>
      </c>
      <c r="L25" s="27"/>
      <c r="M25" s="21">
        <f t="shared" si="3"/>
        <v>15.006160164271048</v>
      </c>
      <c r="N25" s="22">
        <f t="shared" si="4"/>
        <v>1.3862048759167364E-2</v>
      </c>
      <c r="O25" s="27"/>
      <c r="P25" s="27"/>
      <c r="Q25" s="27"/>
      <c r="R25" s="27"/>
      <c r="S25" s="27"/>
      <c r="T25" s="27"/>
      <c r="U25" s="27"/>
      <c r="V25" s="27"/>
    </row>
    <row r="26" spans="1:22" ht="15" x14ac:dyDescent="0.25">
      <c r="A26" s="27"/>
      <c r="B26" s="10"/>
      <c r="C26" s="10"/>
      <c r="D26" s="27"/>
      <c r="E26" s="27"/>
      <c r="F26" s="27"/>
      <c r="G26" s="27"/>
      <c r="H26" s="16">
        <f t="shared" si="5"/>
        <v>47815</v>
      </c>
      <c r="I26" s="17">
        <v>1.4051395050354819E-2</v>
      </c>
      <c r="J26" s="15">
        <f>($J$8-I26*SUM($J$11:J25))/(1+I26)</f>
        <v>0.7933751479668637</v>
      </c>
      <c r="K26" s="4">
        <f t="shared" si="2"/>
        <v>1.4556271686795297E-2</v>
      </c>
      <c r="L26" s="27"/>
      <c r="M26" s="21">
        <f t="shared" si="3"/>
        <v>16.005475701574266</v>
      </c>
      <c r="N26" s="22">
        <f t="shared" si="4"/>
        <v>1.446124433712997E-2</v>
      </c>
      <c r="O26" s="27"/>
      <c r="P26" s="27"/>
      <c r="Q26" s="27"/>
      <c r="R26" s="27"/>
      <c r="S26" s="27"/>
      <c r="T26" s="27"/>
      <c r="U26" s="27"/>
      <c r="V26" s="27"/>
    </row>
    <row r="27" spans="1:22" ht="15" x14ac:dyDescent="0.25">
      <c r="A27" s="27"/>
      <c r="B27" s="27"/>
      <c r="C27" s="27"/>
      <c r="D27" s="27"/>
      <c r="E27" s="27"/>
      <c r="F27" s="27"/>
      <c r="G27" s="27"/>
      <c r="H27" s="16">
        <f t="shared" si="5"/>
        <v>48180</v>
      </c>
      <c r="I27" s="17">
        <v>1.4538884762719917E-2</v>
      </c>
      <c r="J27" s="15">
        <f>($J$8-I27*SUM($J$11:J26))/(1+I27)</f>
        <v>0.77493988175431749</v>
      </c>
      <c r="K27" s="4">
        <f t="shared" si="2"/>
        <v>1.5096555224219488E-2</v>
      </c>
      <c r="L27" s="27"/>
      <c r="M27" s="21">
        <f t="shared" si="3"/>
        <v>17.00479123887748</v>
      </c>
      <c r="N27" s="22">
        <f t="shared" si="4"/>
        <v>1.4993999102125514E-2</v>
      </c>
      <c r="O27" s="27"/>
      <c r="P27" s="27"/>
      <c r="Q27" s="27"/>
      <c r="R27" s="27"/>
      <c r="S27" s="27"/>
      <c r="T27" s="27"/>
      <c r="U27" s="27"/>
      <c r="V27" s="27"/>
    </row>
    <row r="28" spans="1:22" ht="15" x14ac:dyDescent="0.25">
      <c r="A28" s="27"/>
      <c r="B28" s="27"/>
      <c r="C28" s="27"/>
      <c r="D28" s="27"/>
      <c r="E28" s="27"/>
      <c r="F28" s="27"/>
      <c r="G28" s="27"/>
      <c r="H28" s="16">
        <f t="shared" si="5"/>
        <v>48546</v>
      </c>
      <c r="I28" s="17">
        <v>1.4961672054744527E-2</v>
      </c>
      <c r="J28" s="15">
        <f>($J$8-I28*SUM($J$11:J27))/(1+I28)</f>
        <v>0.75706818148289889</v>
      </c>
      <c r="K28" s="4">
        <f t="shared" si="2"/>
        <v>1.556465126682105E-2</v>
      </c>
      <c r="L28" s="27"/>
      <c r="M28" s="21">
        <f t="shared" si="3"/>
        <v>18.00684462696783</v>
      </c>
      <c r="N28" s="22">
        <f t="shared" si="4"/>
        <v>1.5455343085187583E-2</v>
      </c>
      <c r="O28" s="27"/>
      <c r="P28" s="27"/>
      <c r="Q28" s="27"/>
      <c r="R28" s="27"/>
      <c r="S28" s="27"/>
      <c r="T28" s="27"/>
      <c r="U28" s="27"/>
      <c r="V28" s="27"/>
    </row>
    <row r="29" spans="1:22" ht="15" x14ac:dyDescent="0.25">
      <c r="A29" s="27"/>
      <c r="B29" s="27"/>
      <c r="C29" s="27"/>
      <c r="D29" s="27"/>
      <c r="E29" s="27"/>
      <c r="F29" s="27"/>
      <c r="G29" s="27"/>
      <c r="H29" s="16">
        <f t="shared" si="5"/>
        <v>48911</v>
      </c>
      <c r="I29" s="17">
        <v>1.5315581916030014E-2</v>
      </c>
      <c r="J29" s="15">
        <f>($J$8-I29*SUM($J$11:J28))/(1+I29)</f>
        <v>0.73998841401475701</v>
      </c>
      <c r="K29" s="4">
        <f t="shared" si="2"/>
        <v>1.5958477413947625E-2</v>
      </c>
      <c r="L29" s="27"/>
      <c r="M29" s="21">
        <f t="shared" si="3"/>
        <v>19.006160164271048</v>
      </c>
      <c r="N29" s="22">
        <f t="shared" si="4"/>
        <v>1.5843323798216211E-2</v>
      </c>
      <c r="O29" s="27"/>
      <c r="P29" s="27"/>
      <c r="Q29" s="27"/>
      <c r="R29" s="27"/>
      <c r="S29" s="27"/>
      <c r="T29" s="27"/>
      <c r="U29" s="27"/>
      <c r="V29" s="27"/>
    </row>
    <row r="30" spans="1:22" ht="15" x14ac:dyDescent="0.25">
      <c r="A30" s="27"/>
      <c r="B30" s="27"/>
      <c r="C30" s="27"/>
      <c r="D30" s="27"/>
      <c r="E30" s="27"/>
      <c r="F30" s="27"/>
      <c r="G30" s="27"/>
      <c r="H30" s="13">
        <f t="shared" si="5"/>
        <v>49276</v>
      </c>
      <c r="I30" s="14">
        <v>1.5600000000000001E-2</v>
      </c>
      <c r="J30" s="15">
        <f>($J$8-I30*SUM($J$11:J29))/(1+I30)</f>
        <v>0.72386753413633398</v>
      </c>
      <c r="K30" s="4">
        <f t="shared" si="2"/>
        <v>1.6272848586685873E-2</v>
      </c>
      <c r="L30" s="27"/>
      <c r="M30" s="21">
        <f t="shared" si="3"/>
        <v>20.005475701574266</v>
      </c>
      <c r="N30" s="22">
        <f t="shared" si="4"/>
        <v>1.6152920933093291E-2</v>
      </c>
      <c r="O30" s="27"/>
      <c r="P30" s="27"/>
      <c r="Q30" s="27"/>
      <c r="R30" s="27"/>
      <c r="S30" s="27"/>
      <c r="T30" s="27"/>
      <c r="U30" s="27"/>
      <c r="V30" s="27"/>
    </row>
    <row r="31" spans="1:22" ht="15" x14ac:dyDescent="0.25">
      <c r="A31" s="27"/>
      <c r="B31" s="27"/>
      <c r="C31" s="27"/>
      <c r="D31" s="27"/>
      <c r="E31" s="27"/>
      <c r="F31" s="27"/>
      <c r="G31" s="27"/>
      <c r="H31" s="16">
        <f t="shared" si="5"/>
        <v>49641</v>
      </c>
      <c r="I31" s="17">
        <v>1.581614687985633E-2</v>
      </c>
      <c r="J31" s="15">
        <f>($J$8-I31*SUM($J$11:J30))/(1+I31)</f>
        <v>0.70883059287144967</v>
      </c>
      <c r="K31" s="4">
        <f t="shared" si="2"/>
        <v>1.6507371497358925E-2</v>
      </c>
      <c r="L31" s="27"/>
      <c r="M31" s="21">
        <f t="shared" si="3"/>
        <v>21.00479123887748</v>
      </c>
      <c r="N31" s="22">
        <f t="shared" si="4"/>
        <v>1.6383820015567818E-2</v>
      </c>
      <c r="O31" s="27"/>
      <c r="P31" s="27"/>
      <c r="Q31" s="27"/>
      <c r="R31" s="27"/>
      <c r="S31" s="27"/>
      <c r="T31" s="27"/>
      <c r="U31" s="27"/>
      <c r="V31" s="27"/>
    </row>
    <row r="32" spans="1:22" ht="15" x14ac:dyDescent="0.25">
      <c r="A32" s="27"/>
      <c r="B32" s="27"/>
      <c r="C32" s="27"/>
      <c r="D32" s="27"/>
      <c r="E32" s="27"/>
      <c r="F32" s="27"/>
      <c r="G32" s="27"/>
      <c r="H32" s="16">
        <f t="shared" si="5"/>
        <v>50007</v>
      </c>
      <c r="I32" s="17">
        <v>1.5977949531158046E-2</v>
      </c>
      <c r="J32" s="15">
        <f>($J$8-I32*SUM($J$11:J31))/(1+I32)</f>
        <v>0.69475116689726168</v>
      </c>
      <c r="K32" s="4">
        <f t="shared" si="2"/>
        <v>1.667565071654975E-2</v>
      </c>
      <c r="L32" s="27"/>
      <c r="M32" s="21">
        <f t="shared" si="3"/>
        <v>22.00684462696783</v>
      </c>
      <c r="N32" s="22">
        <f t="shared" si="4"/>
        <v>1.6549466174791611E-2</v>
      </c>
      <c r="O32" s="27"/>
      <c r="P32" s="27"/>
      <c r="Q32" s="27"/>
      <c r="R32" s="27"/>
      <c r="S32" s="27"/>
      <c r="T32" s="27"/>
      <c r="U32" s="27"/>
      <c r="V32" s="27"/>
    </row>
    <row r="33" spans="1:22" ht="15" x14ac:dyDescent="0.25">
      <c r="A33" s="27"/>
      <c r="B33" s="27"/>
      <c r="C33" s="27"/>
      <c r="D33" s="27"/>
      <c r="E33" s="27"/>
      <c r="F33" s="27"/>
      <c r="G33" s="27"/>
      <c r="H33" s="16">
        <f t="shared" si="5"/>
        <v>50372</v>
      </c>
      <c r="I33" s="17">
        <v>1.610118744160266E-2</v>
      </c>
      <c r="J33" s="15">
        <f>($J$8-I33*SUM($J$11:J32))/(1+I33)</f>
        <v>0.68142503077265637</v>
      </c>
      <c r="K33" s="4">
        <f t="shared" si="2"/>
        <v>1.6800606814465935E-2</v>
      </c>
      <c r="L33" s="27"/>
      <c r="M33" s="21">
        <f t="shared" si="3"/>
        <v>23.006160164271048</v>
      </c>
      <c r="N33" s="22">
        <f t="shared" si="4"/>
        <v>1.6672449350994423E-2</v>
      </c>
      <c r="O33" s="27"/>
      <c r="P33" s="27"/>
      <c r="Q33" s="27"/>
      <c r="R33" s="27"/>
      <c r="S33" s="27"/>
      <c r="T33" s="27"/>
      <c r="U33" s="27"/>
      <c r="V33" s="27"/>
    </row>
    <row r="34" spans="1:22" ht="15" x14ac:dyDescent="0.25">
      <c r="A34" s="27"/>
      <c r="B34" s="27"/>
      <c r="C34" s="27"/>
      <c r="D34" s="27"/>
      <c r="E34" s="27"/>
      <c r="F34" s="27"/>
      <c r="G34" s="27"/>
      <c r="H34" s="16">
        <f t="shared" si="5"/>
        <v>50737</v>
      </c>
      <c r="I34" s="17">
        <v>1.6202995705807622E-2</v>
      </c>
      <c r="J34" s="15">
        <f>($J$8-I34*SUM($J$11:J33))/(1+I34)</f>
        <v>0.66857771044828052</v>
      </c>
      <c r="K34" s="4">
        <f t="shared" si="2"/>
        <v>1.6901037808978003E-2</v>
      </c>
      <c r="L34" s="27"/>
      <c r="M34" s="21">
        <f t="shared" si="3"/>
        <v>24.005475701574266</v>
      </c>
      <c r="N34" s="22">
        <f t="shared" si="4"/>
        <v>1.677128369398849E-2</v>
      </c>
      <c r="O34" s="27"/>
      <c r="P34" s="27"/>
      <c r="Q34" s="27"/>
      <c r="R34" s="27"/>
      <c r="S34" s="27"/>
      <c r="T34" s="27"/>
      <c r="U34" s="27"/>
      <c r="V34" s="27"/>
    </row>
    <row r="35" spans="1:22" ht="15" x14ac:dyDescent="0.25">
      <c r="A35" s="27"/>
      <c r="B35" s="27"/>
      <c r="C35" s="27"/>
      <c r="D35" s="27"/>
      <c r="E35" s="27"/>
      <c r="F35" s="27"/>
      <c r="G35" s="27"/>
      <c r="H35" s="13">
        <f t="shared" si="5"/>
        <v>51102</v>
      </c>
      <c r="I35" s="14">
        <v>1.6299999999999999E-2</v>
      </c>
      <c r="J35" s="15">
        <f>($J$8-I35*SUM($J$11:J34))/(1+I35)</f>
        <v>0.65590233927435349</v>
      </c>
      <c r="K35" s="4">
        <f t="shared" si="2"/>
        <v>1.6997804249748283E-2</v>
      </c>
      <c r="L35" s="27"/>
      <c r="M35" s="21">
        <f t="shared" si="3"/>
        <v>25.00479123887748</v>
      </c>
      <c r="N35" s="22">
        <f t="shared" si="4"/>
        <v>1.6866502509423172E-2</v>
      </c>
      <c r="O35" s="27"/>
      <c r="P35" s="27"/>
      <c r="Q35" s="27"/>
      <c r="R35" s="27"/>
      <c r="S35" s="27"/>
      <c r="T35" s="27"/>
      <c r="U35" s="27"/>
      <c r="V35" s="27"/>
    </row>
    <row r="36" spans="1:22" ht="15" x14ac:dyDescent="0.25">
      <c r="A36" s="27"/>
      <c r="B36" s="27"/>
      <c r="C36" s="27"/>
      <c r="D36" s="27"/>
      <c r="E36" s="27"/>
      <c r="F36" s="27"/>
      <c r="G36" s="27"/>
      <c r="H36" s="16">
        <f t="shared" si="5"/>
        <v>51468</v>
      </c>
      <c r="I36" s="17">
        <v>1.6405964984993957E-2</v>
      </c>
      <c r="J36" s="15">
        <f>($J$8-I36*SUM($J$11:J35))/(1+I36)</f>
        <v>0.64311447459065274</v>
      </c>
      <c r="K36" s="4">
        <f t="shared" si="2"/>
        <v>1.7106761328125053E-2</v>
      </c>
      <c r="L36" s="27"/>
      <c r="M36" s="21">
        <f t="shared" si="3"/>
        <v>26.00684462696783</v>
      </c>
      <c r="N36" s="22">
        <f t="shared" si="4"/>
        <v>1.6973706149257545E-2</v>
      </c>
      <c r="O36" s="27"/>
      <c r="P36" s="27"/>
      <c r="Q36" s="27"/>
      <c r="R36" s="27"/>
      <c r="S36" s="27"/>
      <c r="T36" s="27"/>
      <c r="U36" s="27"/>
      <c r="V36" s="27"/>
    </row>
    <row r="37" spans="1:22" ht="15" x14ac:dyDescent="0.25">
      <c r="A37" s="27"/>
      <c r="B37" s="27"/>
      <c r="C37" s="27"/>
      <c r="D37" s="27"/>
      <c r="E37" s="27"/>
      <c r="F37" s="27"/>
      <c r="G37" s="27"/>
      <c r="H37" s="16">
        <f t="shared" si="5"/>
        <v>51833</v>
      </c>
      <c r="I37" s="17">
        <v>1.652110904059172E-2</v>
      </c>
      <c r="J37" s="15">
        <f>($J$8-I37*SUM($J$11:J36))/(1+I37)</f>
        <v>0.63019812785705209</v>
      </c>
      <c r="K37" s="4">
        <f t="shared" si="2"/>
        <v>1.723196201096866E-2</v>
      </c>
      <c r="L37" s="27"/>
      <c r="M37" s="21">
        <f t="shared" si="3"/>
        <v>27.006160164271048</v>
      </c>
      <c r="N37" s="22">
        <f t="shared" si="4"/>
        <v>1.7096877807405531E-2</v>
      </c>
      <c r="O37" s="27"/>
      <c r="P37" s="27"/>
      <c r="Q37" s="27"/>
      <c r="R37" s="27"/>
      <c r="S37" s="27"/>
      <c r="T37" s="27"/>
      <c r="U37" s="27"/>
      <c r="V37" s="27"/>
    </row>
    <row r="38" spans="1:22" ht="15" x14ac:dyDescent="0.25">
      <c r="A38" s="27"/>
      <c r="B38" s="27"/>
      <c r="C38" s="27"/>
      <c r="D38" s="27"/>
      <c r="E38" s="27"/>
      <c r="F38" s="27"/>
      <c r="G38" s="27"/>
      <c r="H38" s="16">
        <f t="shared" si="5"/>
        <v>52198</v>
      </c>
      <c r="I38" s="17">
        <v>1.6643344825806917E-2</v>
      </c>
      <c r="J38" s="15">
        <f>($J$8-I38*SUM($J$11:J37))/(1+I38)</f>
        <v>0.61718994601937516</v>
      </c>
      <c r="K38" s="4">
        <f t="shared" si="2"/>
        <v>1.7368895490105007E-2</v>
      </c>
      <c r="L38" s="27"/>
      <c r="M38" s="21">
        <f t="shared" si="3"/>
        <v>28.005475701574266</v>
      </c>
      <c r="N38" s="22">
        <f t="shared" si="4"/>
        <v>1.7231574761741638E-2</v>
      </c>
      <c r="O38" s="27"/>
      <c r="P38" s="27"/>
      <c r="Q38" s="27"/>
      <c r="R38" s="27"/>
      <c r="S38" s="27"/>
      <c r="T38" s="27"/>
      <c r="U38" s="27"/>
      <c r="V38" s="27"/>
    </row>
    <row r="39" spans="1:22" ht="15" x14ac:dyDescent="0.25">
      <c r="A39" s="27"/>
      <c r="B39" s="27"/>
      <c r="C39" s="27"/>
      <c r="D39" s="27"/>
      <c r="E39" s="27"/>
      <c r="F39" s="27"/>
      <c r="G39" s="27"/>
      <c r="H39" s="16">
        <f t="shared" si="5"/>
        <v>52563</v>
      </c>
      <c r="I39" s="17">
        <v>1.6770310587619144E-2</v>
      </c>
      <c r="J39" s="15">
        <f>($J$8-I39*SUM($J$11:J38))/(1+I39)</f>
        <v>0.60413805064036785</v>
      </c>
      <c r="K39" s="4">
        <f t="shared" si="2"/>
        <v>1.7514522573196967E-2</v>
      </c>
      <c r="L39" s="27"/>
      <c r="M39" s="21">
        <f t="shared" si="3"/>
        <v>29.00479123887748</v>
      </c>
      <c r="N39" s="22">
        <f t="shared" si="4"/>
        <v>1.7374803436784672E-2</v>
      </c>
      <c r="O39" s="27"/>
      <c r="P39" s="27"/>
      <c r="Q39" s="27"/>
      <c r="R39" s="27"/>
      <c r="S39" s="27"/>
      <c r="T39" s="27"/>
      <c r="U39" s="27"/>
      <c r="V39" s="27"/>
    </row>
    <row r="40" spans="1:22" ht="15" x14ac:dyDescent="0.25">
      <c r="A40" s="27"/>
      <c r="B40" s="27"/>
      <c r="C40" s="27"/>
      <c r="D40" s="27"/>
      <c r="E40" s="27"/>
      <c r="F40" s="27"/>
      <c r="G40" s="27"/>
      <c r="H40" s="18">
        <f t="shared" si="5"/>
        <v>52929</v>
      </c>
      <c r="I40" s="19">
        <v>1.6899999999999998E-2</v>
      </c>
      <c r="J40" s="20">
        <f>($J$8-I40*SUM($J$11:J39))/(1+I40)</f>
        <v>0.59108736511848214</v>
      </c>
      <c r="K40" s="6">
        <f t="shared" si="2"/>
        <v>1.7664595965463104E-2</v>
      </c>
      <c r="L40" s="27"/>
      <c r="M40" s="23">
        <f t="shared" si="3"/>
        <v>30.00684462696783</v>
      </c>
      <c r="N40" s="24">
        <f t="shared" si="4"/>
        <v>1.7522383746709419E-2</v>
      </c>
      <c r="O40" s="27"/>
      <c r="P40" s="27"/>
      <c r="Q40" s="27"/>
      <c r="R40" s="27"/>
      <c r="S40" s="27"/>
      <c r="T40" s="27"/>
      <c r="U40" s="27"/>
      <c r="V40" s="27"/>
    </row>
    <row r="41" spans="1:22" ht="15" x14ac:dyDescent="0.25">
      <c r="A41" s="27"/>
      <c r="B41" s="27"/>
      <c r="C41" s="27"/>
      <c r="D41" s="27"/>
      <c r="E41" s="27"/>
      <c r="F41" s="27"/>
      <c r="G41" s="27"/>
      <c r="O41" s="35"/>
      <c r="P41" s="35"/>
      <c r="Q41" s="35"/>
      <c r="R41" s="35"/>
      <c r="S41" s="35"/>
      <c r="T41" s="35"/>
      <c r="U41" s="35"/>
      <c r="V41" s="35"/>
    </row>
    <row r="42" spans="1:22" ht="15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35"/>
      <c r="M42" s="36"/>
      <c r="N42" s="35"/>
      <c r="O42" s="35"/>
      <c r="P42" s="35"/>
      <c r="Q42" s="35"/>
      <c r="R42" s="35"/>
      <c r="S42" s="35"/>
      <c r="T42" s="35"/>
      <c r="U42" s="35"/>
      <c r="V42" s="35"/>
    </row>
    <row r="43" spans="1:22" ht="15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35"/>
      <c r="M43" s="36"/>
      <c r="N43" s="35"/>
      <c r="O43" s="35"/>
      <c r="P43" s="35"/>
      <c r="Q43" s="35"/>
      <c r="R43" s="35"/>
      <c r="S43" s="35"/>
      <c r="T43" s="35"/>
      <c r="U43" s="35"/>
      <c r="V43" s="35"/>
    </row>
    <row r="44" spans="1:22" ht="15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35"/>
      <c r="M44" s="36"/>
      <c r="N44" s="35"/>
      <c r="O44" s="35"/>
      <c r="P44" s="35"/>
      <c r="Q44" s="35"/>
      <c r="R44" s="35"/>
      <c r="S44" s="35"/>
      <c r="T44" s="35"/>
      <c r="U44" s="35"/>
      <c r="V44" s="35"/>
    </row>
    <row r="45" spans="1:22" ht="15" x14ac:dyDescent="0.25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35"/>
      <c r="M45" s="36"/>
      <c r="N45" s="35"/>
      <c r="O45" s="35"/>
      <c r="P45" s="35"/>
      <c r="Q45" s="35"/>
      <c r="R45" s="35"/>
      <c r="S45" s="35"/>
      <c r="T45" s="35"/>
      <c r="U45" s="35"/>
      <c r="V45" s="35"/>
    </row>
    <row r="46" spans="1:22" ht="15" x14ac:dyDescent="0.25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35"/>
      <c r="M46" s="36"/>
      <c r="N46" s="35"/>
      <c r="O46" s="35"/>
      <c r="P46" s="35"/>
      <c r="Q46" s="35"/>
      <c r="R46" s="35"/>
      <c r="S46" s="35"/>
      <c r="T46" s="35"/>
      <c r="U46" s="35"/>
      <c r="V46" s="35"/>
    </row>
    <row r="47" spans="1:22" ht="15" x14ac:dyDescent="0.25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35"/>
      <c r="M47" s="36"/>
      <c r="N47" s="35"/>
      <c r="O47" s="35"/>
      <c r="P47" s="35"/>
      <c r="Q47" s="35"/>
      <c r="R47" s="35"/>
      <c r="S47" s="35"/>
      <c r="T47" s="35"/>
      <c r="U47" s="35"/>
      <c r="V47" s="35"/>
    </row>
    <row r="48" spans="1:22" ht="15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35"/>
      <c r="M48" s="36"/>
      <c r="N48" s="35"/>
      <c r="O48" s="35"/>
      <c r="P48" s="35"/>
      <c r="Q48" s="35"/>
      <c r="R48" s="35"/>
      <c r="S48" s="35"/>
      <c r="T48" s="35"/>
      <c r="U48" s="35"/>
      <c r="V48" s="35"/>
    </row>
    <row r="49" spans="1:22" ht="15" x14ac:dyDescent="0.25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35"/>
      <c r="M49" s="36"/>
      <c r="N49" s="35"/>
      <c r="O49" s="35"/>
      <c r="P49" s="35"/>
      <c r="Q49" s="35"/>
      <c r="R49" s="35"/>
      <c r="S49" s="35"/>
      <c r="T49" s="35"/>
      <c r="U49" s="35"/>
      <c r="V49" s="35"/>
    </row>
    <row r="50" spans="1:22" ht="15" x14ac:dyDescent="0.25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35"/>
      <c r="M50" s="36"/>
      <c r="N50" s="35"/>
      <c r="O50" s="35"/>
      <c r="P50" s="35"/>
      <c r="Q50" s="35"/>
      <c r="R50" s="35"/>
      <c r="S50" s="35"/>
      <c r="T50" s="35"/>
      <c r="U50" s="35"/>
      <c r="V50" s="35"/>
    </row>
    <row r="51" spans="1:22" ht="15" x14ac:dyDescent="0.25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35"/>
      <c r="M51" s="36"/>
      <c r="N51" s="35"/>
      <c r="O51" s="35"/>
      <c r="P51" s="35"/>
      <c r="Q51" s="35"/>
      <c r="R51" s="35"/>
      <c r="S51" s="35"/>
      <c r="T51" s="35"/>
      <c r="U51" s="35"/>
      <c r="V51" s="35"/>
    </row>
    <row r="52" spans="1:22" ht="15" x14ac:dyDescent="0.25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35"/>
      <c r="M52" s="36"/>
      <c r="N52" s="35"/>
      <c r="O52" s="35"/>
      <c r="P52" s="35"/>
      <c r="Q52" s="35"/>
      <c r="R52" s="35"/>
      <c r="S52" s="35"/>
      <c r="T52" s="35"/>
      <c r="U52" s="35"/>
      <c r="V52" s="35"/>
    </row>
    <row r="53" spans="1:22" ht="15" x14ac:dyDescent="0.25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35"/>
      <c r="M53" s="36"/>
      <c r="N53" s="35"/>
      <c r="O53" s="35"/>
      <c r="P53" s="35"/>
      <c r="Q53" s="35"/>
      <c r="R53" s="35"/>
      <c r="S53" s="35"/>
      <c r="T53" s="35"/>
      <c r="U53" s="35"/>
      <c r="V53" s="35"/>
    </row>
    <row r="54" spans="1:22" x14ac:dyDescent="0.2">
      <c r="L54" s="2"/>
      <c r="M54" s="3"/>
      <c r="N54" s="2"/>
      <c r="O54" s="2"/>
      <c r="P54" s="2"/>
      <c r="Q54" s="2"/>
      <c r="R54" s="2"/>
      <c r="S54" s="2"/>
      <c r="T54" s="2"/>
      <c r="U54" s="2"/>
      <c r="V54" s="2"/>
    </row>
    <row r="55" spans="1:22" x14ac:dyDescent="0.2">
      <c r="L55" s="2"/>
      <c r="M55" s="3"/>
      <c r="N55" s="2"/>
      <c r="O55" s="2"/>
      <c r="P55" s="2"/>
      <c r="Q55" s="2"/>
      <c r="R55" s="2"/>
      <c r="S55" s="2"/>
      <c r="T55" s="2"/>
      <c r="U55" s="2"/>
      <c r="V55" s="2"/>
    </row>
    <row r="56" spans="1:22" x14ac:dyDescent="0.2">
      <c r="L56" s="2"/>
      <c r="M56" s="3"/>
      <c r="N56" s="2"/>
      <c r="O56" s="2"/>
      <c r="P56" s="2"/>
      <c r="Q56" s="2"/>
      <c r="R56" s="2"/>
      <c r="S56" s="2"/>
      <c r="T56" s="2"/>
      <c r="U56" s="2"/>
      <c r="V56" s="2"/>
    </row>
    <row r="57" spans="1:22" x14ac:dyDescent="0.2">
      <c r="L57" s="2"/>
      <c r="M57" s="3"/>
      <c r="N57" s="2"/>
      <c r="O57" s="2"/>
      <c r="P57" s="2"/>
      <c r="Q57" s="2"/>
      <c r="R57" s="2"/>
      <c r="S57" s="2"/>
      <c r="T57" s="2"/>
      <c r="U57" s="2"/>
      <c r="V57" s="2"/>
    </row>
    <row r="58" spans="1:22" x14ac:dyDescent="0.2">
      <c r="L58" s="2"/>
      <c r="M58" s="3"/>
      <c r="N58" s="2"/>
      <c r="O58" s="2"/>
      <c r="P58" s="2"/>
      <c r="Q58" s="2"/>
      <c r="R58" s="2"/>
      <c r="S58" s="2"/>
      <c r="T58" s="2"/>
      <c r="U58" s="2"/>
      <c r="V58" s="2"/>
    </row>
    <row r="59" spans="1:22" x14ac:dyDescent="0.2">
      <c r="L59" s="2"/>
      <c r="M59" s="3"/>
      <c r="N59" s="2"/>
    </row>
    <row r="60" spans="1:22" x14ac:dyDescent="0.2">
      <c r="L60" s="2"/>
      <c r="M60" s="3"/>
      <c r="N60" s="2"/>
    </row>
    <row r="61" spans="1:22" x14ac:dyDescent="0.2">
      <c r="L61" s="2"/>
      <c r="M61" s="3"/>
      <c r="N61" s="2"/>
    </row>
    <row r="62" spans="1:22" x14ac:dyDescent="0.2">
      <c r="L62" s="2"/>
      <c r="M62" s="3"/>
      <c r="N62" s="2"/>
    </row>
    <row r="63" spans="1:22" x14ac:dyDescent="0.2">
      <c r="L63" s="2"/>
      <c r="M63" s="3"/>
      <c r="N63" s="2"/>
    </row>
    <row r="64" spans="1:22" x14ac:dyDescent="0.2">
      <c r="M64" s="3"/>
      <c r="N64" s="2"/>
    </row>
    <row r="65" spans="13:14" x14ac:dyDescent="0.2">
      <c r="M65" s="3"/>
      <c r="N65" s="2"/>
    </row>
    <row r="66" spans="13:14" x14ac:dyDescent="0.2">
      <c r="M66" s="3"/>
      <c r="N66" s="2"/>
    </row>
    <row r="67" spans="13:14" x14ac:dyDescent="0.2">
      <c r="M67" s="3"/>
      <c r="N67" s="2"/>
    </row>
    <row r="68" spans="13:14" x14ac:dyDescent="0.2">
      <c r="M68" s="3"/>
      <c r="N68" s="2"/>
    </row>
    <row r="69" spans="13:14" x14ac:dyDescent="0.2">
      <c r="M69" s="3"/>
      <c r="N69" s="2"/>
    </row>
    <row r="70" spans="13:14" x14ac:dyDescent="0.2">
      <c r="M70" s="3"/>
      <c r="N70" s="2"/>
    </row>
    <row r="71" spans="13:14" x14ac:dyDescent="0.2">
      <c r="M71" s="3"/>
      <c r="N71" s="2"/>
    </row>
    <row r="72" spans="13:14" x14ac:dyDescent="0.2">
      <c r="M72" s="3"/>
      <c r="N72" s="2"/>
    </row>
    <row r="73" spans="13:14" x14ac:dyDescent="0.2">
      <c r="M73" s="3"/>
      <c r="N73" s="2"/>
    </row>
  </sheetData>
  <mergeCells count="3">
    <mergeCell ref="M6:N6"/>
    <mergeCell ref="M4:N4"/>
    <mergeCell ref="H2:K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88"/>
  <sheetViews>
    <sheetView showGridLines="0" tabSelected="1" zoomScaleNormal="100" workbookViewId="0">
      <selection activeCell="D13" sqref="D13"/>
    </sheetView>
  </sheetViews>
  <sheetFormatPr baseColWidth="10" defaultRowHeight="15" x14ac:dyDescent="0.25"/>
  <cols>
    <col min="1" max="1" width="5" customWidth="1"/>
  </cols>
  <sheetData>
    <row r="2" spans="2:28" x14ac:dyDescent="0.25">
      <c r="B2" s="38" t="s">
        <v>32</v>
      </c>
      <c r="C2" s="59">
        <v>100</v>
      </c>
    </row>
    <row r="3" spans="2:28" x14ac:dyDescent="0.25">
      <c r="U3" s="38" t="s">
        <v>48</v>
      </c>
      <c r="V3" s="38" t="s">
        <v>41</v>
      </c>
      <c r="W3" s="38" t="s">
        <v>42</v>
      </c>
      <c r="X3" s="38" t="s">
        <v>43</v>
      </c>
      <c r="Y3" s="38" t="s">
        <v>44</v>
      </c>
      <c r="Z3" s="38" t="s">
        <v>45</v>
      </c>
      <c r="AA3" s="38" t="s">
        <v>46</v>
      </c>
      <c r="AB3" s="38" t="s">
        <v>47</v>
      </c>
    </row>
    <row r="4" spans="2:28" x14ac:dyDescent="0.25">
      <c r="U4" s="39">
        <v>0.7</v>
      </c>
      <c r="V4" s="37">
        <f>U4*$C$2</f>
        <v>70</v>
      </c>
      <c r="W4" s="40">
        <f>_xll.qlSabrVolatility(V4,$D$6,$C$6,$E$6,$H$6,$F$6,$G$6)</f>
        <v>0.29801784871603837</v>
      </c>
      <c r="X4" s="40">
        <f>_xll.qlSabrVolatility(V4,$D$7,$C$7,$E$7,$H$7,$F$7,$G$7)</f>
        <v>0.26451543191414129</v>
      </c>
      <c r="Y4" s="40">
        <f>_xll.qlSabrVolatility(V4,$D$8,$C$8,$E$8,$H$8,$F$8,$G$8)</f>
        <v>0.24109753797147748</v>
      </c>
      <c r="Z4" s="40">
        <f>_xll.qlSabrVolatility(V4,$D$9,$C$9,$E$9,$H$9,$F$9,$G$9)</f>
        <v>0.22318888675477147</v>
      </c>
      <c r="AA4" s="40">
        <f>_xll.qlSabrVolatility(V4,$D$10,$C$10,$E$10,$H$10,$F$10,$G$10)</f>
        <v>0.20297619285970595</v>
      </c>
      <c r="AB4" s="40">
        <f>_xll.qlSabrVolatility(V4,$D$11,$C$11,$E$11,$H$11,$F$11,$G$11)</f>
        <v>0.18217360907320723</v>
      </c>
    </row>
    <row r="5" spans="2:28" x14ac:dyDescent="0.25">
      <c r="B5" s="38" t="s">
        <v>33</v>
      </c>
      <c r="C5" s="38" t="s">
        <v>27</v>
      </c>
      <c r="D5" s="38" t="s">
        <v>34</v>
      </c>
      <c r="E5" s="38" t="s">
        <v>35</v>
      </c>
      <c r="F5" s="38" t="s">
        <v>36</v>
      </c>
      <c r="G5" s="38" t="s">
        <v>37</v>
      </c>
      <c r="H5" s="38" t="s">
        <v>38</v>
      </c>
      <c r="U5" s="39">
        <f>U4+1%</f>
        <v>0.71</v>
      </c>
      <c r="V5" s="37">
        <f t="shared" ref="V5:V68" si="0">U5*$C$2</f>
        <v>71</v>
      </c>
      <c r="W5" s="40">
        <f>_xll.qlSabrVolatility(V5,$D$6,$C$6,$E$6,$H$6,$F$6,$G$6)</f>
        <v>0.293863802552015</v>
      </c>
      <c r="X5" s="40">
        <f>_xll.qlSabrVolatility(V5,$D$7,$C$7,$E$7,$H$7,$F$7,$G$7)</f>
        <v>0.26106440558499822</v>
      </c>
      <c r="Y5" s="40">
        <f>_xll.qlSabrVolatility(V5,$D$8,$C$8,$E$8,$H$8,$F$8,$G$8)</f>
        <v>0.23813204498026583</v>
      </c>
      <c r="Z5" s="40">
        <f>_xll.qlSabrVolatility(V5,$D$9,$C$9,$E$9,$H$9,$F$9,$G$9)</f>
        <v>0.22064631112742666</v>
      </c>
      <c r="AA5" s="40">
        <f>_xll.qlSabrVolatility(V5,$D$10,$C$10,$E$10,$H$10,$F$10,$G$10)</f>
        <v>0.20087723376136973</v>
      </c>
      <c r="AB5" s="40">
        <f>_xll.qlSabrVolatility(V5,$D$11,$C$11,$E$11,$H$11,$F$11,$G$11)</f>
        <v>0.18052937423250667</v>
      </c>
    </row>
    <row r="6" spans="2:28" x14ac:dyDescent="0.25">
      <c r="B6" s="41" t="s">
        <v>39</v>
      </c>
      <c r="C6" s="50">
        <f>1/12</f>
        <v>8.3333333333333329E-2</v>
      </c>
      <c r="D6" s="51">
        <f>$C$2*EXP(C6*_xll.qlInterpolationInterpolate('Courbe des taux'!$M$4,C6,TRUE))</f>
        <v>100.00181360704178</v>
      </c>
      <c r="E6" s="44">
        <v>0.2</v>
      </c>
      <c r="F6" s="44">
        <v>0.95</v>
      </c>
      <c r="G6" s="45">
        <v>-0.4</v>
      </c>
      <c r="H6" s="45">
        <v>1</v>
      </c>
      <c r="U6" s="39">
        <f t="shared" ref="U6:U64" si="1">U5+1%</f>
        <v>0.72</v>
      </c>
      <c r="V6" s="37">
        <f t="shared" si="0"/>
        <v>72</v>
      </c>
      <c r="W6" s="40">
        <f>_xll.qlSabrVolatility(V6,$D$6,$C$6,$E$6,$H$6,$F$6,$G$6)</f>
        <v>0.28976242381227246</v>
      </c>
      <c r="X6" s="40">
        <f>_xll.qlSabrVolatility(V6,$D$7,$C$7,$E$7,$H$7,$F$7,$G$7)</f>
        <v>0.25766242318984539</v>
      </c>
      <c r="Y6" s="40">
        <f>_xll.qlSabrVolatility(V6,$D$8,$C$8,$E$8,$H$8,$F$8,$G$8)</f>
        <v>0.23521334157724236</v>
      </c>
      <c r="Z6" s="40">
        <f>_xll.qlSabrVolatility(V6,$D$9,$C$9,$E$9,$H$9,$F$9,$G$9)</f>
        <v>0.21814638096035074</v>
      </c>
      <c r="AA6" s="40">
        <f>_xll.qlSabrVolatility(V6,$D$10,$C$10,$E$10,$H$10,$F$10,$G$10)</f>
        <v>0.19881594642436293</v>
      </c>
      <c r="AB6" s="40">
        <f>_xll.qlSabrVolatility(V6,$D$11,$C$11,$E$11,$H$11,$F$11,$G$11)</f>
        <v>0.17891706069462521</v>
      </c>
    </row>
    <row r="7" spans="2:28" x14ac:dyDescent="0.25">
      <c r="B7" s="42" t="s">
        <v>13</v>
      </c>
      <c r="C7" s="52">
        <v>0.25</v>
      </c>
      <c r="D7" s="53">
        <f>$C$2*EXP(C7*_xll.qlInterpolationInterpolate('Courbe des taux'!$M$4,C7,TRUE))</f>
        <v>100.01936588582782</v>
      </c>
      <c r="E7" s="46">
        <v>0.185</v>
      </c>
      <c r="F7" s="46">
        <v>0.8</v>
      </c>
      <c r="G7" s="47">
        <v>-0.35</v>
      </c>
      <c r="H7" s="47">
        <v>1</v>
      </c>
      <c r="U7" s="39">
        <f t="shared" si="1"/>
        <v>0.73</v>
      </c>
      <c r="V7" s="37">
        <f t="shared" si="0"/>
        <v>73</v>
      </c>
      <c r="W7" s="40">
        <f>_xll.qlSabrVolatility(V7,$D$6,$C$6,$E$6,$H$6,$F$6,$G$6)</f>
        <v>0.28571347186621165</v>
      </c>
      <c r="X7" s="40">
        <f>_xll.qlSabrVolatility(V7,$D$7,$C$7,$E$7,$H$7,$F$7,$G$7)</f>
        <v>0.25430946053097003</v>
      </c>
      <c r="Y7" s="40">
        <f>_xll.qlSabrVolatility(V7,$D$8,$C$8,$E$8,$H$8,$F$8,$G$8)</f>
        <v>0.23234154484098191</v>
      </c>
      <c r="Z7" s="40">
        <f>_xll.qlSabrVolatility(V7,$D$9,$C$9,$E$9,$H$9,$F$9,$G$9)</f>
        <v>0.21568918187370389</v>
      </c>
      <c r="AA7" s="40">
        <f>_xll.qlSabrVolatility(V7,$D$10,$C$10,$E$10,$H$10,$F$10,$G$10)</f>
        <v>0.19679235950526827</v>
      </c>
      <c r="AB7" s="40">
        <f>_xll.qlSabrVolatility(V7,$D$11,$C$11,$E$11,$H$11,$F$11,$G$11)</f>
        <v>0.17733661253177388</v>
      </c>
    </row>
    <row r="8" spans="2:28" x14ac:dyDescent="0.25">
      <c r="B8" s="68" t="s">
        <v>14</v>
      </c>
      <c r="C8" s="69">
        <v>0.5</v>
      </c>
      <c r="D8" s="70">
        <f>$C$2*EXP(C8*_xll.qlInterpolationInterpolate('Courbe des taux'!$M$4,C8,TRUE))</f>
        <v>100.09079205708974</v>
      </c>
      <c r="E8" s="71">
        <v>0.17399999999999999</v>
      </c>
      <c r="F8" s="71">
        <v>0.7</v>
      </c>
      <c r="G8" s="72">
        <v>-0.3</v>
      </c>
      <c r="H8" s="73">
        <v>1</v>
      </c>
      <c r="U8" s="39">
        <f t="shared" si="1"/>
        <v>0.74</v>
      </c>
      <c r="V8" s="37">
        <f t="shared" si="0"/>
        <v>74</v>
      </c>
      <c r="W8" s="40">
        <f>_xll.qlSabrVolatility(V8,$D$6,$C$6,$E$6,$H$6,$F$6,$G$6)</f>
        <v>0.2817168491135148</v>
      </c>
      <c r="X8" s="40">
        <f>_xll.qlSabrVolatility(V8,$D$7,$C$7,$E$7,$H$7,$F$7,$G$7)</f>
        <v>0.25100562049402342</v>
      </c>
      <c r="Y8" s="40">
        <f>_xll.qlSabrVolatility(V8,$D$8,$C$8,$E$8,$H$8,$F$8,$G$8)</f>
        <v>0.22951688599698947</v>
      </c>
      <c r="Z8" s="40">
        <f>_xll.qlSabrVolatility(V8,$D$9,$C$9,$E$9,$H$9,$F$9,$G$9)</f>
        <v>0.21327488911475828</v>
      </c>
      <c r="AA8" s="40">
        <f>_xll.qlSabrVolatility(V8,$D$10,$C$10,$E$10,$H$10,$F$10,$G$10)</f>
        <v>0.19480656645816175</v>
      </c>
      <c r="AB8" s="40">
        <f>_xll.qlSabrVolatility(V8,$D$11,$C$11,$E$11,$H$11,$F$11,$G$11)</f>
        <v>0.17578801489228085</v>
      </c>
    </row>
    <row r="9" spans="2:28" x14ac:dyDescent="0.25">
      <c r="B9" s="42" t="s">
        <v>15</v>
      </c>
      <c r="C9" s="52">
        <v>1</v>
      </c>
      <c r="D9" s="53">
        <f>$C$2*EXP(C9*_xll.qlInterpolationInterpolate('Courbe des taux'!$M$4,C9,TRUE))</f>
        <v>100.18909314305557</v>
      </c>
      <c r="E9" s="46">
        <v>0.16500000000000001</v>
      </c>
      <c r="F9" s="46">
        <v>0.6</v>
      </c>
      <c r="G9" s="47">
        <v>-0.3</v>
      </c>
      <c r="H9" s="47">
        <v>1</v>
      </c>
      <c r="U9" s="39">
        <f t="shared" si="1"/>
        <v>0.75</v>
      </c>
      <c r="V9" s="37">
        <f t="shared" si="0"/>
        <v>75</v>
      </c>
      <c r="W9" s="40">
        <f>_xll.qlSabrVolatility(V9,$D$6,$C$6,$E$6,$H$6,$F$6,$G$6)</f>
        <v>0.27777260755990441</v>
      </c>
      <c r="X9" s="40">
        <f>_xll.qlSabrVolatility(V9,$D$7,$C$7,$E$7,$H$7,$F$7,$G$7)</f>
        <v>0.24775113775443044</v>
      </c>
      <c r="Y9" s="40">
        <f>_xll.qlSabrVolatility(V9,$D$8,$C$8,$E$8,$H$8,$F$8,$G$8)</f>
        <v>0.22673971354687611</v>
      </c>
      <c r="Z9" s="40">
        <f>_xll.qlSabrVolatility(V9,$D$9,$C$9,$E$9,$H$9,$F$9,$G$9)</f>
        <v>0.21090376866349389</v>
      </c>
      <c r="AA9" s="40">
        <f>_xll.qlSabrVolatility(V9,$D$10,$C$10,$E$10,$H$10,$F$10,$G$10)</f>
        <v>0.19285872509802154</v>
      </c>
      <c r="AB9" s="40">
        <f>_xll.qlSabrVolatility(V9,$D$11,$C$11,$E$11,$H$11,$F$11,$G$11)</f>
        <v>0.1742712926529176</v>
      </c>
    </row>
    <row r="10" spans="2:28" x14ac:dyDescent="0.25">
      <c r="B10" s="42" t="s">
        <v>40</v>
      </c>
      <c r="C10" s="52">
        <v>1.5</v>
      </c>
      <c r="D10" s="53">
        <f>$C$2*EXP(C10*_xll.qlInterpolationInterpolate('Courbe des taux'!$M$4,C10,TRUE))</f>
        <v>100.29320400251933</v>
      </c>
      <c r="E10" s="46">
        <v>0.155</v>
      </c>
      <c r="F10" s="46">
        <v>0.5</v>
      </c>
      <c r="G10" s="47">
        <v>-0.3</v>
      </c>
      <c r="H10" s="47">
        <v>1</v>
      </c>
      <c r="U10" s="39">
        <f t="shared" si="1"/>
        <v>0.76</v>
      </c>
      <c r="V10" s="37">
        <f t="shared" si="0"/>
        <v>76</v>
      </c>
      <c r="W10" s="40">
        <f>_xll.qlSabrVolatility(V10,$D$6,$C$6,$E$6,$H$6,$F$6,$G$6)</f>
        <v>0.27388095638403215</v>
      </c>
      <c r="X10" s="40">
        <f>_xll.qlSabrVolatility(V10,$D$7,$C$7,$E$7,$H$7,$F$7,$G$7)</f>
        <v>0.24454638403664752</v>
      </c>
      <c r="Y10" s="40">
        <f>_xll.qlSabrVolatility(V10,$D$8,$C$8,$E$8,$H$8,$F$8,$G$8)</f>
        <v>0.22401049663357983</v>
      </c>
      <c r="Z10" s="40">
        <f>_xll.qlSabrVolatility(V10,$D$9,$C$9,$E$9,$H$9,$F$9,$G$9)</f>
        <v>0.20857617837228307</v>
      </c>
      <c r="AA10" s="40">
        <f>_xll.qlSabrVolatility(V10,$D$10,$C$10,$E$10,$H$10,$F$10,$G$10)</f>
        <v>0.19094905709990698</v>
      </c>
      <c r="AB10" s="40">
        <f>_xll.qlSabrVolatility(V10,$D$11,$C$11,$E$11,$H$11,$F$11,$G$11)</f>
        <v>0.17278650900578843</v>
      </c>
    </row>
    <row r="11" spans="2:28" x14ac:dyDescent="0.25">
      <c r="B11" s="43" t="s">
        <v>17</v>
      </c>
      <c r="C11" s="54">
        <v>2</v>
      </c>
      <c r="D11" s="55">
        <f>$C$2*EXP(C11*_xll.qlInterpolationInterpolate('Courbe des taux'!$M$4,C11,TRUE))</f>
        <v>100.43810105635605</v>
      </c>
      <c r="E11" s="48">
        <v>0.14499999999999999</v>
      </c>
      <c r="F11" s="48">
        <v>0.4</v>
      </c>
      <c r="G11" s="49">
        <v>-0.3</v>
      </c>
      <c r="H11" s="49">
        <v>1</v>
      </c>
      <c r="U11" s="39">
        <f t="shared" si="1"/>
        <v>0.77</v>
      </c>
      <c r="V11" s="37">
        <f t="shared" si="0"/>
        <v>77</v>
      </c>
      <c r="W11" s="40">
        <f>_xll.qlSabrVolatility(V11,$D$6,$C$6,$E$6,$H$6,$F$6,$G$6)</f>
        <v>0.27004227052261032</v>
      </c>
      <c r="X11" s="40">
        <f>_xll.qlSabrVolatility(V11,$D$7,$C$7,$E$7,$H$7,$F$7,$G$7)</f>
        <v>0.24139187389011882</v>
      </c>
      <c r="Y11" s="40">
        <f>_xll.qlSabrVolatility(V11,$D$8,$C$8,$E$8,$H$8,$F$8,$G$8)</f>
        <v>0.22132982856975503</v>
      </c>
      <c r="Z11" s="40">
        <f>_xll.qlSabrVolatility(V11,$D$9,$C$9,$E$9,$H$9,$F$9,$G$9)</f>
        <v>0.20629256907201718</v>
      </c>
      <c r="AA11" s="40">
        <f>_xll.qlSabrVolatility(V11,$D$10,$C$10,$E$10,$H$10,$F$10,$G$10)</f>
        <v>0.18907784738471184</v>
      </c>
      <c r="AB11" s="40">
        <f>_xll.qlSabrVolatility(V11,$D$11,$C$11,$E$11,$H$11,$F$11,$G$11)</f>
        <v>0.1713337639545327</v>
      </c>
    </row>
    <row r="12" spans="2:28" x14ac:dyDescent="0.25">
      <c r="U12" s="39">
        <f t="shared" si="1"/>
        <v>0.78</v>
      </c>
      <c r="V12" s="37">
        <f t="shared" si="0"/>
        <v>78</v>
      </c>
      <c r="W12" s="40">
        <f>_xll.qlSabrVolatility(V12,$D$6,$C$6,$E$6,$H$6,$F$6,$G$6)</f>
        <v>0.26625710029154476</v>
      </c>
      <c r="X12" s="40">
        <f>_xll.qlSabrVolatility(V12,$D$7,$C$7,$E$7,$H$7,$F$7,$G$7)</f>
        <v>0.23828827092904914</v>
      </c>
      <c r="Y12" s="40">
        <f>_xll.qlSabrVolatility(V12,$D$8,$C$8,$E$8,$H$8,$F$8,$G$8)</f>
        <v>0.21869843043804796</v>
      </c>
      <c r="Z12" s="40">
        <f>_xll.qlSabrVolatility(V12,$D$9,$C$9,$E$9,$H$9,$F$9,$G$9)</f>
        <v>0.20405348556566344</v>
      </c>
      <c r="AA12" s="40">
        <f>_xll.qlSabrVolatility(V12,$D$10,$C$10,$E$10,$H$10,$F$10,$G$10)</f>
        <v>0.18724544333751594</v>
      </c>
      <c r="AB12" s="40">
        <f>_xll.qlSabrVolatility(V12,$D$11,$C$11,$E$11,$H$11,$F$11,$G$11)</f>
        <v>0.16991319269422608</v>
      </c>
    </row>
    <row r="13" spans="2:28" x14ac:dyDescent="0.25">
      <c r="U13" s="39">
        <f t="shared" si="1"/>
        <v>0.79</v>
      </c>
      <c r="V13" s="37">
        <f t="shared" si="0"/>
        <v>79</v>
      </c>
      <c r="W13" s="40">
        <f>_xll.qlSabrVolatility(V13,$D$6,$C$6,$E$6,$H$6,$F$6,$G$6)</f>
        <v>0.26252618204609224</v>
      </c>
      <c r="X13" s="40">
        <f>_xll.qlSabrVolatility(V13,$D$7,$C$7,$E$7,$H$7,$F$7,$G$7)</f>
        <v>0.23523639446143996</v>
      </c>
      <c r="Y13" s="40">
        <f>_xll.qlSabrVolatility(V13,$D$8,$C$8,$E$8,$H$8,$F$8,$G$8)</f>
        <v>0.21611715464991235</v>
      </c>
      <c r="Z13" s="40">
        <f>_xll.qlSabrVolatility(V13,$D$9,$C$9,$E$9,$H$9,$F$9,$G$9)</f>
        <v>0.20185956741738045</v>
      </c>
      <c r="AA13" s="40">
        <f>_xll.qlSabrVolatility(V13,$D$10,$C$10,$E$10,$H$10,$F$10,$G$10)</f>
        <v>0.18545225379957778</v>
      </c>
      <c r="AB13" s="40">
        <f>_xll.qlSabrVolatility(V13,$D$11,$C$11,$E$11,$H$11,$F$11,$G$11)</f>
        <v>0.16852496384921528</v>
      </c>
    </row>
    <row r="14" spans="2:28" x14ac:dyDescent="0.25">
      <c r="U14" s="39">
        <f t="shared" si="1"/>
        <v>0.8</v>
      </c>
      <c r="V14" s="37">
        <f t="shared" si="0"/>
        <v>80</v>
      </c>
      <c r="W14" s="40">
        <f>_xll.qlSabrVolatility(V14,$D$6,$C$6,$E$6,$H$6,$F$6,$G$6)</f>
        <v>0.25885044986139188</v>
      </c>
      <c r="X14" s="40">
        <f>_xll.qlSabrVolatility(V14,$D$7,$C$7,$E$7,$H$7,$F$7,$G$7)</f>
        <v>0.23223722640535882</v>
      </c>
      <c r="Y14" s="40">
        <f>_xll.qlSabrVolatility(V14,$D$8,$C$8,$E$8,$H$8,$F$8,$G$8)</f>
        <v>0.21358698832362985</v>
      </c>
      <c r="Z14" s="40">
        <f>_xll.qlSabrVolatility(V14,$D$9,$C$9,$E$9,$H$9,$F$9,$G$9)</f>
        <v>0.19971154943110098</v>
      </c>
      <c r="AA14" s="40">
        <f>_xll.qlSabrVolatility(V14,$D$10,$C$10,$E$10,$H$10,$F$10,$G$10)</f>
        <v>0.18369874777001938</v>
      </c>
      <c r="AB14" s="40">
        <f>_xll.qlSabrVolatility(V14,$D$11,$C$11,$E$11,$H$11,$F$11,$G$11)</f>
        <v>0.16716927754325081</v>
      </c>
    </row>
    <row r="15" spans="2:28" x14ac:dyDescent="0.25">
      <c r="U15" s="39">
        <f t="shared" si="1"/>
        <v>0.81</v>
      </c>
      <c r="V15" s="37">
        <f t="shared" si="0"/>
        <v>81</v>
      </c>
      <c r="W15" s="40">
        <f>_xll.qlSabrVolatility(V15,$D$6,$C$6,$E$6,$H$6,$F$6,$G$6)</f>
        <v>0.25523104818424669</v>
      </c>
      <c r="X15" s="40">
        <f>_xll.qlSabrVolatility(V15,$D$7,$C$7,$E$7,$H$7,$F$7,$G$7)</f>
        <v>0.22929191835622206</v>
      </c>
      <c r="Y15" s="40">
        <f>_xll.qlSabrVolatility(V15,$D$8,$C$8,$E$8,$H$8,$F$8,$G$8)</f>
        <v>0.21110905631216248</v>
      </c>
      <c r="Z15" s="40">
        <f>_xll.qlSabrVolatility(V15,$D$9,$C$9,$E$9,$H$9,$F$9,$G$9)</f>
        <v>0.1976102616970952</v>
      </c>
      <c r="AA15" s="40">
        <f>_xll.qlSabrVolatility(V15,$D$10,$C$10,$E$10,$H$10,$F$10,$G$10)</f>
        <v>0.18198545274847383</v>
      </c>
      <c r="AB15" s="40">
        <f>_xll.qlSabrVolatility(V15,$D$11,$C$11,$E$11,$H$11,$F$11,$G$11)</f>
        <v>0.16584636327680657</v>
      </c>
    </row>
    <row r="16" spans="2:28" x14ac:dyDescent="0.25">
      <c r="U16" s="39">
        <f t="shared" si="1"/>
        <v>0.82000000000000006</v>
      </c>
      <c r="V16" s="37">
        <f t="shared" si="0"/>
        <v>82</v>
      </c>
      <c r="W16" s="40">
        <f>_xll.qlSabrVolatility(V16,$D$6,$C$6,$E$6,$H$6,$F$6,$G$6)</f>
        <v>0.25166934536554586</v>
      </c>
      <c r="X16" s="40">
        <f>_xll.qlSabrVolatility(V16,$D$7,$C$7,$E$7,$H$7,$F$7,$G$7)</f>
        <v>0.22640179862705626</v>
      </c>
      <c r="Y16" s="40">
        <f>_xll.qlSabrVolatility(V16,$D$8,$C$8,$E$8,$H$8,$F$8,$G$8)</f>
        <v>0.20868462367742346</v>
      </c>
      <c r="Z16" s="40">
        <f>_xll.qlSabrVolatility(V16,$D$9,$C$9,$E$9,$H$9,$F$9,$G$9)</f>
        <v>0.19555662906886248</v>
      </c>
      <c r="AA16" s="40">
        <f>_xll.qlSabrVolatility(V16,$D$10,$C$10,$E$10,$H$10,$F$10,$G$10)</f>
        <v>0.18031295264570374</v>
      </c>
      <c r="AB16" s="40">
        <f>_xll.qlSabrVolatility(V16,$D$11,$C$11,$E$11,$H$11,$F$11,$G$11)</f>
        <v>0.16455647758748818</v>
      </c>
    </row>
    <row r="17" spans="21:28" x14ac:dyDescent="0.25">
      <c r="U17" s="39">
        <f t="shared" si="1"/>
        <v>0.83000000000000007</v>
      </c>
      <c r="V17" s="37">
        <f t="shared" si="0"/>
        <v>83</v>
      </c>
      <c r="W17" s="40">
        <f>_xll.qlSabrVolatility(V17,$D$6,$C$6,$E$6,$H$6,$F$6,$G$6)</f>
        <v>0.24816694792764046</v>
      </c>
      <c r="X17" s="40">
        <f>_xll.qlSabrVolatility(V17,$D$7,$C$7,$E$7,$H$7,$F$7,$G$7)</f>
        <v>0.22356837903348342</v>
      </c>
      <c r="Y17" s="40">
        <f>_xll.qlSabrVolatility(V17,$D$8,$C$8,$E$8,$H$8,$F$8,$G$8)</f>
        <v>0.20631509736988921</v>
      </c>
      <c r="Z17" s="40">
        <f>_xll.qlSabrVolatility(V17,$D$9,$C$9,$E$9,$H$9,$F$9,$G$9)</f>
        <v>0.19355166991629591</v>
      </c>
      <c r="AA17" s="40">
        <f>_xll.qlSabrVolatility(V17,$D$10,$C$10,$E$10,$H$10,$F$10,$G$10)</f>
        <v>0.1786818851858108</v>
      </c>
      <c r="AB17" s="40">
        <f>_xll.qlSabrVolatility(V17,$D$11,$C$11,$E$11,$H$11,$F$11,$G$11)</f>
        <v>0.16329990147104878</v>
      </c>
    </row>
    <row r="18" spans="21:28" x14ac:dyDescent="0.25">
      <c r="U18" s="39">
        <f t="shared" si="1"/>
        <v>0.84000000000000008</v>
      </c>
      <c r="V18" s="37">
        <f t="shared" si="0"/>
        <v>84.000000000000014</v>
      </c>
      <c r="W18" s="40">
        <f>_xll.qlSabrVolatility(V18,$D$6,$C$6,$E$6,$H$6,$F$6,$G$6)</f>
        <v>0.24472571534947074</v>
      </c>
      <c r="X18" s="40">
        <f>_xll.qlSabrVolatility(V18,$D$7,$C$7,$E$7,$H$7,$F$7,$G$7)</f>
        <v>0.22079336113600276</v>
      </c>
      <c r="Y18" s="40">
        <f>_xll.qlSabrVolatility(V18,$D$8,$C$8,$E$8,$H$8,$F$8,$G$8)</f>
        <v>0.20400202683197369</v>
      </c>
      <c r="Z18" s="40">
        <f>_xll.qlSabrVolatility(V18,$D$9,$C$9,$E$9,$H$9,$F$9,$G$9)</f>
        <v>0.19159649398522718</v>
      </c>
      <c r="AA18" s="40">
        <f>_xll.qlSabrVolatility(V18,$D$10,$C$10,$E$10,$H$10,$F$10,$G$10)</f>
        <v>0.17709293872158635</v>
      </c>
      <c r="AB18" s="40">
        <f>_xll.qlSabrVolatility(V18,$D$11,$C$11,$E$11,$H$11,$F$11,$G$11)</f>
        <v>0.16207693754285521</v>
      </c>
    </row>
    <row r="19" spans="21:28" x14ac:dyDescent="0.25">
      <c r="U19" s="39">
        <f t="shared" si="1"/>
        <v>0.85000000000000009</v>
      </c>
      <c r="V19" s="37">
        <f t="shared" si="0"/>
        <v>85.000000000000014</v>
      </c>
      <c r="W19" s="40">
        <f>_xll.qlSabrVolatility(V19,$D$6,$C$6,$E$6,$H$6,$F$6,$G$6)</f>
        <v>0.2413477750612269</v>
      </c>
      <c r="X19" s="40">
        <f>_xll.qlSabrVolatility(V19,$D$7,$C$7,$E$7,$H$7,$F$7,$G$7)</f>
        <v>0.21807864158389181</v>
      </c>
      <c r="Y19" s="40">
        <f>_xll.qlSabrVolatility(V19,$D$8,$C$8,$E$8,$H$8,$F$8,$G$8)</f>
        <v>0.20174710320159159</v>
      </c>
      <c r="Z19" s="40">
        <f>_xll.qlSabrVolatility(V19,$D$9,$C$9,$E$9,$H$9,$F$9,$G$9)</f>
        <v>0.18969229917924565</v>
      </c>
      <c r="AA19" s="40">
        <f>_xll.qlSabrVolatility(V19,$D$10,$C$10,$E$10,$H$10,$F$10,$G$10)</f>
        <v>0.1755468483843074</v>
      </c>
      <c r="AB19" s="40">
        <f>_xll.qlSabrVolatility(V19,$D$11,$C$11,$E$11,$H$11,$F$11,$G$11)</f>
        <v>0.1608879069227907</v>
      </c>
    </row>
    <row r="20" spans="21:28" x14ac:dyDescent="0.25">
      <c r="U20" s="39">
        <f t="shared" si="1"/>
        <v>0.8600000000000001</v>
      </c>
      <c r="V20" s="37">
        <f t="shared" si="0"/>
        <v>86.000000000000014</v>
      </c>
      <c r="W20" s="40">
        <f>_xll.qlSabrVolatility(V20,$D$6,$C$6,$E$6,$H$6,$F$6,$G$6)</f>
        <v>0.23803553722683932</v>
      </c>
      <c r="X20" s="40">
        <f>_xll.qlSabrVolatility(V20,$D$7,$C$7,$E$7,$H$7,$F$7,$G$7)</f>
        <v>0.21542631612831645</v>
      </c>
      <c r="Y20" s="40">
        <f>_xll.qlSabrVolatility(V20,$D$8,$C$8,$E$8,$H$8,$F$8,$G$8)</f>
        <v>0.19955215675093757</v>
      </c>
      <c r="Z20" s="40">
        <f>_xll.qlSabrVolatility(V20,$D$9,$C$9,$E$9,$H$9,$F$9,$G$9)</f>
        <v>0.18784036706845042</v>
      </c>
      <c r="AA20" s="40">
        <f>_xll.qlSabrVolatility(V20,$D$10,$C$10,$E$10,$H$10,$F$10,$G$10)</f>
        <v>0.17404439149142034</v>
      </c>
      <c r="AB20" s="40">
        <f>_xll.qlSabrVolatility(V20,$D$11,$C$11,$E$11,$H$11,$F$11,$G$11)</f>
        <v>0.15973314583063083</v>
      </c>
    </row>
    <row r="21" spans="21:28" x14ac:dyDescent="0.25">
      <c r="U21" s="39">
        <f t="shared" si="1"/>
        <v>0.87000000000000011</v>
      </c>
      <c r="V21" s="37">
        <f t="shared" si="0"/>
        <v>87.000000000000014</v>
      </c>
      <c r="W21" s="40">
        <f>_xll.qlSabrVolatility(V21,$D$6,$C$6,$E$6,$H$6,$F$6,$G$6)</f>
        <v>0.23479170875405939</v>
      </c>
      <c r="X21" s="40">
        <f>_xll.qlSabrVolatility(V21,$D$7,$C$7,$E$7,$H$7,$F$7,$G$7)</f>
        <v>0.21283868178860377</v>
      </c>
      <c r="Y21" s="40">
        <f>_xll.qlSabrVolatility(V21,$D$8,$C$8,$E$8,$H$8,$F$8,$G$8)</f>
        <v>0.19741915215765288</v>
      </c>
      <c r="Z21" s="40">
        <f>_xll.qlSabrVolatility(V21,$D$9,$C$9,$E$9,$H$9,$F$9,$G$9)</f>
        <v>0.18604205692322986</v>
      </c>
      <c r="AA21" s="40">
        <f>_xll.qlSabrVolatility(V21,$D$10,$C$10,$E$10,$H$10,$F$10,$G$10)</f>
        <v>0.17258638214070221</v>
      </c>
      <c r="AB21" s="40">
        <f>_xll.qlSabrVolatility(V21,$D$11,$C$11,$E$11,$H$11,$F$11,$G$11)</f>
        <v>0.15861300188396432</v>
      </c>
    </row>
    <row r="22" spans="21:28" x14ac:dyDescent="0.25">
      <c r="U22" s="39">
        <f t="shared" si="1"/>
        <v>0.88000000000000012</v>
      </c>
      <c r="V22" s="37">
        <f t="shared" si="0"/>
        <v>88.000000000000014</v>
      </c>
      <c r="W22" s="40">
        <f>_xll.qlSabrVolatility(V22,$D$6,$C$6,$E$6,$H$6,$F$6,$G$6)</f>
        <v>0.23161930580678144</v>
      </c>
      <c r="X22" s="40">
        <f>_xll.qlSabrVolatility(V22,$D$7,$C$7,$E$7,$H$7,$F$7,$G$7)</f>
        <v>0.21031823656812271</v>
      </c>
      <c r="Y22" s="40">
        <f>_xll.qlSabrVolatility(V22,$D$8,$C$8,$E$8,$H$8,$F$8,$G$8)</f>
        <v>0.19535018117521494</v>
      </c>
      <c r="Z22" s="40">
        <f>_xll.qlSabrVolatility(V22,$D$9,$C$9,$E$9,$H$9,$F$9,$G$9)</f>
        <v>0.18429879807124386</v>
      </c>
      <c r="AA22" s="40">
        <f>_xll.qlSabrVolatility(V22,$D$10,$C$10,$E$10,$H$10,$F$10,$G$10)</f>
        <v>0.1711736649282532</v>
      </c>
      <c r="AB22" s="40">
        <f>_xll.qlSabrVolatility(V22,$D$11,$C$11,$E$11,$H$11,$F$11,$G$11)</f>
        <v>0.15752783009679494</v>
      </c>
    </row>
    <row r="23" spans="21:28" x14ac:dyDescent="0.25">
      <c r="U23" s="39">
        <f t="shared" si="1"/>
        <v>0.89000000000000012</v>
      </c>
      <c r="V23" s="37">
        <f t="shared" si="0"/>
        <v>89.000000000000014</v>
      </c>
      <c r="W23" s="40">
        <f>_xll.qlSabrVolatility(V23,$D$6,$C$6,$E$6,$H$6,$F$6,$G$6)</f>
        <v>0.22852166390291498</v>
      </c>
      <c r="X23" s="40">
        <f>_xll.qlSabrVolatility(V23,$D$7,$C$7,$E$7,$H$7,$F$7,$G$7)</f>
        <v>0.20786767602970999</v>
      </c>
      <c r="Y23" s="40">
        <f>_xll.qlSabrVolatility(V23,$D$8,$C$8,$E$8,$H$8,$F$8,$G$8)</f>
        <v>0.19334745225163652</v>
      </c>
      <c r="Z23" s="40">
        <f>_xll.qlSabrVolatility(V23,$D$9,$C$9,$E$9,$H$9,$F$9,$G$9)</f>
        <v>0.18261208038475801</v>
      </c>
      <c r="AA23" s="40">
        <f>_xll.qlSabrVolatility(V23,$D$10,$C$10,$E$10,$H$10,$F$10,$G$10)</f>
        <v>0.16980710774066438</v>
      </c>
      <c r="AB23" s="40">
        <f>_xll.qlSabrVolatility(V23,$D$11,$C$11,$E$11,$H$11,$F$11,$G$11)</f>
        <v>0.15647798858406231</v>
      </c>
    </row>
    <row r="24" spans="21:28" x14ac:dyDescent="0.25">
      <c r="U24" s="39">
        <f t="shared" si="1"/>
        <v>0.90000000000000013</v>
      </c>
      <c r="V24" s="37">
        <f t="shared" si="0"/>
        <v>90.000000000000014</v>
      </c>
      <c r="W24" s="40">
        <f>_xll.qlSabrVolatility(V24,$D$6,$C$6,$E$6,$H$6,$F$6,$G$6)</f>
        <v>0.2255024444669308</v>
      </c>
      <c r="X24" s="40">
        <f>_xll.qlSabrVolatility(V24,$D$7,$C$7,$E$7,$H$7,$F$7,$G$7)</f>
        <v>0.2054898859622715</v>
      </c>
      <c r="Y24" s="40">
        <f>_xll.qlSabrVolatility(V24,$D$8,$C$8,$E$8,$H$8,$F$8,$G$8)</f>
        <v>0.19141327664651955</v>
      </c>
      <c r="Z24" s="40">
        <f>_xll.qlSabrVolatility(V24,$D$9,$C$9,$E$9,$H$9,$F$9,$G$9)</f>
        <v>0.18098344272573685</v>
      </c>
      <c r="AA24" s="40">
        <f>_xll.qlSabrVolatility(V24,$D$10,$C$10,$E$10,$H$10,$F$10,$G$10)</f>
        <v>0.16848759358942647</v>
      </c>
      <c r="AB24" s="40">
        <f>_xll.qlSabrVolatility(V24,$D$11,$C$11,$E$11,$H$11,$F$11,$G$11)</f>
        <v>0.1554638339854145</v>
      </c>
    </row>
    <row r="25" spans="21:28" x14ac:dyDescent="0.25">
      <c r="U25" s="39">
        <f t="shared" si="1"/>
        <v>0.91000000000000014</v>
      </c>
      <c r="V25" s="37">
        <f t="shared" si="0"/>
        <v>91.000000000000014</v>
      </c>
      <c r="W25" s="40">
        <f>_xll.qlSabrVolatility(V25,$D$6,$C$6,$E$6,$H$6,$F$6,$G$6)</f>
        <v>0.22256563647710215</v>
      </c>
      <c r="X25" s="40">
        <f>_xll.qlSabrVolatility(V25,$D$7,$C$7,$E$7,$H$7,$F$7,$G$7)</f>
        <v>0.20318793030999385</v>
      </c>
      <c r="Y25" s="40">
        <f>_xll.qlSabrVolatility(V25,$D$8,$C$8,$E$8,$H$8,$F$8,$G$8)</f>
        <v>0.18955005062318758</v>
      </c>
      <c r="Z25" s="40">
        <f>_xll.qlSabrVolatility(V25,$D$9,$C$9,$E$9,$H$9,$F$9,$G$9)</f>
        <v>0.17941445921001287</v>
      </c>
      <c r="AA25" s="40">
        <f>_xll.qlSabrVolatility(V25,$D$10,$C$10,$E$10,$H$10,$F$10,$G$10)</f>
        <v>0.1672160114784598</v>
      </c>
      <c r="AB25" s="40">
        <f>_xll.qlSabrVolatility(V25,$D$11,$C$11,$E$11,$H$11,$F$11,$G$11)</f>
        <v>0.1544857166305578</v>
      </c>
    </row>
    <row r="26" spans="21:28" x14ac:dyDescent="0.25">
      <c r="U26" s="39">
        <f t="shared" si="1"/>
        <v>0.92000000000000015</v>
      </c>
      <c r="V26" s="37">
        <f t="shared" si="0"/>
        <v>92.000000000000014</v>
      </c>
      <c r="W26" s="40">
        <f>_xll.qlSabrVolatility(V26,$D$6,$C$6,$E$6,$H$6,$F$6,$G$6)</f>
        <v>0.21971555161769016</v>
      </c>
      <c r="X26" s="40">
        <f>_xll.qlSabrVolatility(V26,$D$7,$C$7,$E$7,$H$7,$F$7,$G$7)</f>
        <v>0.20096503350631328</v>
      </c>
      <c r="Y26" s="40">
        <f>_xll.qlSabrVolatility(V26,$D$8,$C$8,$E$8,$H$8,$F$8,$G$8)</f>
        <v>0.18776023335243389</v>
      </c>
      <c r="Z26" s="40">
        <f>_xll.qlSabrVolatility(V26,$D$9,$C$9,$E$9,$H$9,$F$9,$G$9)</f>
        <v>0.17790672320151316</v>
      </c>
      <c r="AA26" s="40">
        <f>_xll.qlSabrVolatility(V26,$D$10,$C$10,$E$10,$H$10,$F$10,$G$10)</f>
        <v>0.16599324632368079</v>
      </c>
      <c r="AB26" s="40">
        <f>_xll.qlSabrVolatility(V26,$D$11,$C$11,$E$11,$H$11,$F$11,$G$11)</f>
        <v>0.15354397547821991</v>
      </c>
    </row>
    <row r="27" spans="21:28" x14ac:dyDescent="0.25">
      <c r="U27" s="39">
        <f t="shared" si="1"/>
        <v>0.93000000000000016</v>
      </c>
      <c r="V27" s="37">
        <f t="shared" si="0"/>
        <v>93.000000000000014</v>
      </c>
      <c r="W27" s="40">
        <f>_xll.qlSabrVolatility(V27,$D$6,$C$6,$E$6,$H$6,$F$6,$G$6)</f>
        <v>0.21695681113826409</v>
      </c>
      <c r="X27" s="40">
        <f>_xll.qlSabrVolatility(V27,$D$7,$C$7,$E$7,$H$7,$F$7,$G$7)</f>
        <v>0.19882455637193408</v>
      </c>
      <c r="Y27" s="40">
        <f>_xll.qlSabrVolatility(V27,$D$8,$C$8,$E$8,$H$8,$F$8,$G$8)</f>
        <v>0.18604632026453913</v>
      </c>
      <c r="Z27" s="40">
        <f>_xll.qlSabrVolatility(V27,$D$9,$C$9,$E$9,$H$9,$F$9,$G$9)</f>
        <v>0.17646182901445262</v>
      </c>
      <c r="AA27" s="40">
        <f>_xll.qlSabrVolatility(V27,$D$10,$C$10,$E$10,$H$10,$F$10,$G$10)</f>
        <v>0.16482016797658869</v>
      </c>
      <c r="AB27" s="40">
        <f>_xll.qlSabrVolatility(V27,$D$11,$C$11,$E$11,$H$11,$F$11,$G$11)</f>
        <v>0.15263893287096694</v>
      </c>
    </row>
    <row r="28" spans="21:28" x14ac:dyDescent="0.25">
      <c r="U28" s="39">
        <f t="shared" si="1"/>
        <v>0.94000000000000017</v>
      </c>
      <c r="V28" s="37">
        <f t="shared" si="0"/>
        <v>94.000000000000014</v>
      </c>
      <c r="W28" s="40">
        <f>_xll.qlSabrVolatility(V28,$D$6,$C$6,$E$6,$H$6,$F$6,$G$6)</f>
        <v>0.21429432246814811</v>
      </c>
      <c r="X28" s="40">
        <f>_xll.qlSabrVolatility(V28,$D$7,$C$7,$E$7,$H$7,$F$7,$G$7)</f>
        <v>0.19676996481726899</v>
      </c>
      <c r="Y28" s="40">
        <f>_xll.qlSabrVolatility(V28,$D$8,$C$8,$E$8,$H$8,$F$8,$G$8)</f>
        <v>0.18441081173244858</v>
      </c>
      <c r="Z28" s="40">
        <f>_xll.qlSabrVolatility(V28,$D$9,$C$9,$E$9,$H$9,$F$9,$G$9)</f>
        <v>0.17508135138611616</v>
      </c>
      <c r="AA28" s="40">
        <f>_xll.qlSabrVolatility(V28,$D$10,$C$10,$E$10,$H$10,$F$10,$G$10)</f>
        <v>0.16369761944136121</v>
      </c>
      <c r="AB28" s="40">
        <f>_xll.qlSabrVolatility(V28,$D$11,$C$11,$E$11,$H$11,$F$11,$G$11)</f>
        <v>0.15177088915847514</v>
      </c>
    </row>
    <row r="29" spans="21:28" x14ac:dyDescent="0.25">
      <c r="U29" s="39">
        <f t="shared" si="1"/>
        <v>0.95000000000000018</v>
      </c>
      <c r="V29" s="37">
        <f t="shared" si="0"/>
        <v>95.000000000000014</v>
      </c>
      <c r="W29" s="40">
        <f>_xll.qlSabrVolatility(V29,$D$6,$C$6,$E$6,$H$6,$F$6,$G$6)</f>
        <v>0.21173324357631532</v>
      </c>
      <c r="X29" s="40">
        <f>_xll.qlSabrVolatility(V29,$D$7,$C$7,$E$7,$H$7,$F$7,$G$7)</f>
        <v>0.19480479075266108</v>
      </c>
      <c r="Y29" s="40">
        <f>_xll.qlSabrVolatility(V29,$D$8,$C$8,$E$8,$H$8,$F$8,$G$8)</f>
        <v>0.18285617716449479</v>
      </c>
      <c r="Z29" s="40">
        <f>_xll.qlSabrVolatility(V29,$D$9,$C$9,$E$9,$H$9,$F$9,$G$9)</f>
        <v>0.17376682288448145</v>
      </c>
      <c r="AA29" s="40">
        <f>_xll.qlSabrVolatility(V29,$D$10,$C$10,$E$10,$H$10,$F$10,$G$10)</f>
        <v>0.16262640441584533</v>
      </c>
      <c r="AB29" s="40">
        <f>_xll.qlSabrVolatility(V29,$D$11,$C$11,$E$11,$H$11,$F$11,$G$11)</f>
        <v>0.15094011725200837</v>
      </c>
    </row>
    <row r="30" spans="21:28" x14ac:dyDescent="0.25">
      <c r="U30" s="39">
        <f t="shared" si="1"/>
        <v>0.96000000000000019</v>
      </c>
      <c r="V30" s="37">
        <f t="shared" si="0"/>
        <v>96.000000000000014</v>
      </c>
      <c r="W30" s="40">
        <f>_xll.qlSabrVolatility(V30,$D$6,$C$6,$E$6,$H$6,$F$6,$G$6)</f>
        <v>0.2092789331580279</v>
      </c>
      <c r="X30" s="40">
        <f>_xll.qlSabrVolatility(V30,$D$7,$C$7,$E$7,$H$7,$F$7,$G$7)</f>
        <v>0.1929325848705398</v>
      </c>
      <c r="Y30" s="40">
        <f>_xll.qlSabrVolatility(V30,$D$8,$C$8,$E$8,$H$8,$F$8,$G$8)</f>
        <v>0.18138481482870245</v>
      </c>
      <c r="Z30" s="40">
        <f>_xll.qlSabrVolatility(V30,$D$9,$C$9,$E$9,$H$9,$F$9,$G$9)</f>
        <v>0.17251970953079682</v>
      </c>
      <c r="AA30" s="40">
        <f>_xll.qlSabrVolatility(V30,$D$10,$C$10,$E$10,$H$10,$F$10,$G$10)</f>
        <v>0.16160727432954433</v>
      </c>
      <c r="AB30" s="40">
        <f>_xll.qlSabrVolatility(V30,$D$11,$C$11,$E$11,$H$11,$F$11,$G$11)</f>
        <v>0.15014685718233059</v>
      </c>
    </row>
    <row r="31" spans="21:28" x14ac:dyDescent="0.25">
      <c r="U31" s="39">
        <f t="shared" si="1"/>
        <v>0.9700000000000002</v>
      </c>
      <c r="V31" s="37">
        <f t="shared" si="0"/>
        <v>97.000000000000014</v>
      </c>
      <c r="W31" s="40">
        <f>_xll.qlSabrVolatility(V31,$D$6,$C$6,$E$6,$H$6,$F$6,$G$6)</f>
        <v>0.20693688502712318</v>
      </c>
      <c r="X31" s="40">
        <f>_xll.qlSabrVolatility(V31,$D$7,$C$7,$E$7,$H$7,$F$7,$G$7)</f>
        <v>0.19115686133268608</v>
      </c>
      <c r="Y31" s="40">
        <f>_xll.qlSabrVolatility(V31,$D$8,$C$8,$E$8,$H$8,$F$8,$G$8)</f>
        <v>0.17999900801557772</v>
      </c>
      <c r="Z31" s="40">
        <f>_xll.qlSabrVolatility(V31,$D$9,$C$9,$E$9,$H$9,$F$9,$G$9)</f>
        <v>0.17134138504255111</v>
      </c>
      <c r="AA31" s="40">
        <f>_xll.qlSabrVolatility(V31,$D$10,$C$10,$E$10,$H$10,$F$10,$G$10)</f>
        <v>0.16064091509418302</v>
      </c>
      <c r="AB31" s="40">
        <f>_xll.qlSabrVolatility(V31,$D$11,$C$11,$E$11,$H$11,$F$11,$G$11)</f>
        <v>0.14939131074160342</v>
      </c>
    </row>
    <row r="32" spans="21:28" x14ac:dyDescent="0.25">
      <c r="U32" s="39">
        <f t="shared" si="1"/>
        <v>0.9800000000000002</v>
      </c>
      <c r="V32" s="37">
        <f t="shared" si="0"/>
        <v>98.000000000000014</v>
      </c>
      <c r="W32" s="40">
        <f>_xll.qlSabrVolatility(V32,$D$6,$C$6,$E$6,$H$6,$F$6,$G$6)</f>
        <v>0.20471264565317288</v>
      </c>
      <c r="X32" s="40">
        <f>_xll.qlSabrVolatility(V32,$D$7,$C$7,$E$7,$H$7,$F$7,$G$7)</f>
        <v>0.18948103487358284</v>
      </c>
      <c r="Y32" s="40">
        <f>_xll.qlSabrVolatility(V32,$D$8,$C$8,$E$8,$H$8,$F$8,$G$8)</f>
        <v>0.1787008784583772</v>
      </c>
      <c r="Z32" s="40">
        <f>_xll.qlSabrVolatility(V32,$D$9,$C$9,$E$9,$H$9,$F$9,$G$9)</f>
        <v>0.1702331042300306</v>
      </c>
      <c r="AA32" s="40">
        <f>_xll.qlSabrVolatility(V32,$D$10,$C$10,$E$10,$H$10,$F$10,$G$10)</f>
        <v>0.15972793382215153</v>
      </c>
      <c r="AB32" s="40">
        <f>_xll.qlSabrVolatility(V32,$D$11,$C$11,$E$11,$H$11,$F$11,$G$11)</f>
        <v>0.14867363629647498</v>
      </c>
    </row>
    <row r="33" spans="21:28" x14ac:dyDescent="0.25">
      <c r="U33" s="39">
        <f t="shared" si="1"/>
        <v>0.99000000000000021</v>
      </c>
      <c r="V33" s="37">
        <f t="shared" si="0"/>
        <v>99.000000000000028</v>
      </c>
      <c r="W33" s="40">
        <f>_xll.qlSabrVolatility(V33,$D$6,$C$6,$E$6,$H$6,$F$6,$G$6)</f>
        <v>0.20261171464815175</v>
      </c>
      <c r="X33" s="40">
        <f>_xll.qlSabrVolatility(V33,$D$7,$C$7,$E$7,$H$7,$F$7,$G$7)</f>
        <v>0.18790835140369913</v>
      </c>
      <c r="Y33" s="40">
        <f>_xll.qlSabrVolatility(V33,$D$8,$C$8,$E$8,$H$8,$F$8,$G$8)</f>
        <v>0.17749233824752852</v>
      </c>
      <c r="Z33" s="40">
        <f>_xll.qlSabrVolatility(V33,$D$9,$C$9,$E$9,$H$9,$F$9,$G$9)</f>
        <v>0.16919597620079554</v>
      </c>
      <c r="AA33" s="40">
        <f>_xll.qlSabrVolatility(V33,$D$10,$C$10,$E$10,$H$10,$F$10,$G$10)</f>
        <v>0.15886884580227215</v>
      </c>
      <c r="AB33" s="40">
        <f>_xll.qlSabrVolatility(V33,$D$11,$C$11,$E$11,$H$11,$F$11,$G$11)</f>
        <v>0.14799394386406048</v>
      </c>
    </row>
    <row r="34" spans="21:28" x14ac:dyDescent="0.25">
      <c r="U34" s="39">
        <f t="shared" si="1"/>
        <v>1.0000000000000002</v>
      </c>
      <c r="V34" s="37">
        <f t="shared" si="0"/>
        <v>100.00000000000003</v>
      </c>
      <c r="W34" s="40">
        <f>_xll.qlSabrVolatility(V34,$D$6,$C$6,$E$6,$H$6,$F$6,$G$6)</f>
        <v>0.20063942918997665</v>
      </c>
      <c r="X34" s="40">
        <f>_xll.qlSabrVolatility(V34,$D$7,$C$7,$E$7,$H$7,$F$7,$G$7)</f>
        <v>0.18644181383263475</v>
      </c>
      <c r="Y34" s="40">
        <f>_xll.qlSabrVolatility(V34,$D$8,$C$8,$E$8,$H$8,$F$8,$G$8)</f>
        <v>0.1763750417706022</v>
      </c>
      <c r="Z34" s="40">
        <f>_xll.qlSabrVolatility(V34,$D$9,$C$9,$E$9,$H$9,$F$9,$G$9)</f>
        <v>0.16823093813024631</v>
      </c>
      <c r="AA34" s="40">
        <f>_xll.qlSabrVolatility(V34,$D$10,$C$10,$E$10,$H$10,$F$10,$G$10)</f>
        <v>0.15806406204794471</v>
      </c>
      <c r="AB34" s="40">
        <f>_xll.qlSabrVolatility(V34,$D$11,$C$11,$E$11,$H$11,$F$11,$G$11)</f>
        <v>0.1473522905443814</v>
      </c>
    </row>
    <row r="35" spans="21:28" x14ac:dyDescent="0.25">
      <c r="U35" s="39">
        <f t="shared" si="1"/>
        <v>1.0100000000000002</v>
      </c>
      <c r="V35" s="37">
        <f t="shared" si="0"/>
        <v>101.00000000000003</v>
      </c>
      <c r="W35" s="40">
        <f>_xll.qlSabrVolatility(V35,$D$6,$C$6,$E$6,$H$6,$F$6,$G$6)</f>
        <v>0.19880083483680325</v>
      </c>
      <c r="X35" s="40">
        <f>_xll.qlSabrVolatility(V35,$D$7,$C$7,$E$7,$H$7,$F$7,$G$7)</f>
        <v>0.18508410547963436</v>
      </c>
      <c r="Y35" s="40">
        <f>_xll.qlSabrVolatility(V35,$D$8,$C$8,$E$8,$H$8,$F$8,$G$8)</f>
        <v>0.17535033944743347</v>
      </c>
      <c r="Z35" s="40">
        <f>_xll.qlSabrVolatility(V35,$D$9,$C$9,$E$9,$H$9,$F$9,$G$9)</f>
        <v>0.16733873043173161</v>
      </c>
      <c r="AA35" s="40">
        <f>_xll.qlSabrVolatility(V35,$D$10,$C$10,$E$10,$H$10,$F$10,$G$10)</f>
        <v>0.15731387774696476</v>
      </c>
      <c r="AB35" s="40">
        <f>_xll.qlSabrVolatility(V35,$D$11,$C$11,$E$11,$H$11,$F$11,$G$11)</f>
        <v>0.14674867640174546</v>
      </c>
    </row>
    <row r="36" spans="21:28" x14ac:dyDescent="0.25">
      <c r="U36" s="39">
        <f t="shared" si="1"/>
        <v>1.0200000000000002</v>
      </c>
      <c r="V36" s="37">
        <f t="shared" si="0"/>
        <v>102.00000000000003</v>
      </c>
      <c r="W36" s="40">
        <f>_xll.qlSabrVolatility(V36,$D$6,$C$6,$E$6,$H$6,$F$6,$G$6)</f>
        <v>0.19710054682833222</v>
      </c>
      <c r="X36" s="40">
        <f>_xll.qlSabrVolatility(V36,$D$7,$C$7,$E$7,$H$7,$F$7,$G$7)</f>
        <v>0.18383751402904888</v>
      </c>
      <c r="Y36" s="40">
        <f>_xll.qlSabrVolatility(V36,$D$8,$C$8,$E$8,$H$8,$F$8,$G$8)</f>
        <v>0.17441923517732488</v>
      </c>
      <c r="Z36" s="40">
        <f>_xll.qlSabrVolatility(V36,$D$9,$C$9,$E$9,$H$9,$F$9,$G$9)</f>
        <v>0.1665198741955137</v>
      </c>
      <c r="AA36" s="40">
        <f>_xll.qlSabrVolatility(V36,$D$10,$C$10,$E$10,$H$10,$F$10,$G$10)</f>
        <v>0.15661846194277165</v>
      </c>
      <c r="AB36" s="40">
        <f>_xll.qlSabrVolatility(V36,$D$11,$C$11,$E$11,$H$11,$F$11,$G$11)</f>
        <v>0.14618304088324199</v>
      </c>
    </row>
    <row r="37" spans="21:28" x14ac:dyDescent="0.25">
      <c r="U37" s="39">
        <f t="shared" si="1"/>
        <v>1.0300000000000002</v>
      </c>
      <c r="V37" s="37">
        <f t="shared" si="0"/>
        <v>103.00000000000003</v>
      </c>
      <c r="W37" s="40">
        <f>_xll.qlSabrVolatility(V37,$D$6,$C$6,$E$6,$H$6,$F$6,$G$6)</f>
        <v>0.19554260764308401</v>
      </c>
      <c r="X37" s="40">
        <f>_xll.qlSabrVolatility(V37,$D$7,$C$7,$E$7,$H$7,$F$7,$G$7)</f>
        <v>0.18270385943773301</v>
      </c>
      <c r="Y37" s="40">
        <f>_xll.qlSabrVolatility(V37,$D$8,$C$8,$E$8,$H$8,$F$8,$G$8)</f>
        <v>0.17358234944032896</v>
      </c>
      <c r="Z37" s="40">
        <f>_xll.qlSabrVolatility(V37,$D$9,$C$9,$E$9,$H$9,$F$9,$G$9)</f>
        <v>0.1657746517537039</v>
      </c>
      <c r="AA37" s="40">
        <f>_xll.qlSabrVolatility(V37,$D$10,$C$10,$E$10,$H$10,$F$10,$G$10)</f>
        <v>0.15597784876194021</v>
      </c>
      <c r="AB37" s="40">
        <f>_xll.qlSabrVolatility(V37,$D$11,$C$11,$E$11,$H$11,$F$11,$G$11)</f>
        <v>0.14565525985484834</v>
      </c>
    </row>
    <row r="38" spans="21:28" x14ac:dyDescent="0.25">
      <c r="U38" s="39">
        <f t="shared" si="1"/>
        <v>1.0400000000000003</v>
      </c>
      <c r="V38" s="37">
        <f t="shared" si="0"/>
        <v>104.00000000000003</v>
      </c>
      <c r="W38" s="40">
        <f>_xll.qlSabrVolatility(V38,$D$6,$C$6,$E$6,$H$6,$F$6,$G$6)</f>
        <v>0.19413034800993018</v>
      </c>
      <c r="X38" s="40">
        <f>_xll.qlSabrVolatility(V38,$D$7,$C$7,$E$7,$H$7,$F$7,$G$7)</f>
        <v>0.18168442943190052</v>
      </c>
      <c r="Y38" s="40">
        <f>_xll.qlSabrVolatility(V38,$D$8,$C$8,$E$8,$H$8,$F$8,$G$8)</f>
        <v>0.17283988987709517</v>
      </c>
      <c r="Z38" s="40">
        <f>_xll.qlSabrVolatility(V38,$D$9,$C$9,$E$9,$H$9,$F$9,$G$9)</f>
        <v>0.16510309116260705</v>
      </c>
      <c r="AA38" s="40">
        <f>_xll.qlSabrVolatility(V38,$D$10,$C$10,$E$10,$H$10,$F$10,$G$10)</f>
        <v>0.1553919304715585</v>
      </c>
      <c r="AB38" s="40">
        <f>_xll.qlSabrVolatility(V38,$D$11,$C$11,$E$11,$H$11,$F$11,$G$11)</f>
        <v>0.14516514332488492</v>
      </c>
    </row>
    <row r="39" spans="21:28" x14ac:dyDescent="0.25">
      <c r="U39" s="39">
        <f t="shared" si="1"/>
        <v>1.0500000000000003</v>
      </c>
      <c r="V39" s="37">
        <f t="shared" si="0"/>
        <v>105.00000000000003</v>
      </c>
      <c r="W39" s="40">
        <f>_xll.qlSabrVolatility(V39,$D$6,$C$6,$E$6,$H$6,$F$6,$G$6)</f>
        <v>0.19286625954501549</v>
      </c>
      <c r="X39" s="40">
        <f>_xll.qlSabrVolatility(V39,$D$7,$C$7,$E$7,$H$7,$F$7,$G$7)</f>
        <v>0.18077992617067457</v>
      </c>
      <c r="Y39" s="40">
        <f>_xll.qlSabrVolatility(V39,$D$8,$C$8,$E$8,$H$8,$F$8,$G$8)</f>
        <v>0.17219163090367848</v>
      </c>
      <c r="Z39" s="40">
        <f>_xll.qlSabrVolatility(V39,$D$9,$C$9,$E$9,$H$9,$F$9,$G$9)</f>
        <v>0.16450495527420883</v>
      </c>
      <c r="AA39" s="40">
        <f>_xll.qlSabrVolatility(V39,$D$10,$C$10,$E$10,$H$10,$F$10,$G$10)</f>
        <v>0.15486045260338474</v>
      </c>
      <c r="AB39" s="40">
        <f>_xll.qlSabrVolatility(V39,$D$11,$C$11,$E$11,$H$11,$F$11,$G$11)</f>
        <v>0.144712433910691</v>
      </c>
    </row>
    <row r="40" spans="21:28" x14ac:dyDescent="0.25">
      <c r="U40" s="39">
        <f t="shared" si="1"/>
        <v>1.0600000000000003</v>
      </c>
      <c r="V40" s="37">
        <f t="shared" si="0"/>
        <v>106.00000000000003</v>
      </c>
      <c r="W40" s="40">
        <f>_xll.qlSabrVolatility(V40,$D$6,$C$6,$E$6,$H$6,$F$6,$G$6)</f>
        <v>0.19175188741143798</v>
      </c>
      <c r="X40" s="40">
        <f>_xll.qlSabrVolatility(V40,$D$7,$C$7,$E$7,$H$7,$F$7,$G$7)</f>
        <v>0.17999042726857073</v>
      </c>
      <c r="Y40" s="40">
        <f>_xll.qlSabrVolatility(V40,$D$8,$C$8,$E$8,$H$8,$F$8,$G$8)</f>
        <v>0.17163690351112609</v>
      </c>
      <c r="Z40" s="40">
        <f>_xll.qlSabrVolatility(V40,$D$9,$C$9,$E$9,$H$9,$F$9,$G$9)</f>
        <v>0.16397973589953649</v>
      </c>
      <c r="AA40" s="40">
        <f>_xll.qlSabrVolatility(V40,$D$10,$C$10,$E$10,$H$10,$F$10,$G$10)</f>
        <v>0.15438301132099652</v>
      </c>
      <c r="AB40" s="40">
        <f>_xll.qlSabrVolatility(V40,$D$11,$C$11,$E$11,$H$11,$F$11,$G$11)</f>
        <v>0.14429680608815448</v>
      </c>
    </row>
    <row r="41" spans="21:28" x14ac:dyDescent="0.25">
      <c r="U41" s="39">
        <f t="shared" si="1"/>
        <v>1.0700000000000003</v>
      </c>
      <c r="V41" s="37">
        <f t="shared" si="0"/>
        <v>107.00000000000003</v>
      </c>
      <c r="W41" s="40">
        <f>_xll.qlSabrVolatility(V41,$D$6,$C$6,$E$6,$H$6,$F$6,$G$6)</f>
        <v>0.19078775073309728</v>
      </c>
      <c r="X41" s="40">
        <f>_xll.qlSabrVolatility(V41,$D$7,$C$7,$E$7,$H$7,$F$7,$G$7)</f>
        <v>0.17931536366182191</v>
      </c>
      <c r="Y41" s="40">
        <f>_xll.qlSabrVolatility(V41,$D$8,$C$8,$E$8,$H$8,$F$8,$G$8)</f>
        <v>0.17117459588358216</v>
      </c>
      <c r="Z41" s="40">
        <f>_xll.qlSabrVolatility(V41,$D$9,$C$9,$E$9,$H$9,$F$9,$G$9)</f>
        <v>0.16352665335850214</v>
      </c>
      <c r="AA41" s="40">
        <f>_xll.qlSabrVolatility(V41,$D$10,$C$10,$E$10,$H$10,$F$10,$G$10)</f>
        <v>0.15395905313456629</v>
      </c>
      <c r="AB41" s="40">
        <f>_xll.qlSabrVolatility(V41,$D$11,$C$11,$E$11,$H$11,$F$11,$G$11)</f>
        <v>0.14391786624557101</v>
      </c>
    </row>
    <row r="42" spans="21:28" x14ac:dyDescent="0.25">
      <c r="U42" s="39">
        <f t="shared" si="1"/>
        <v>1.0800000000000003</v>
      </c>
      <c r="V42" s="37">
        <f t="shared" si="0"/>
        <v>108.00000000000003</v>
      </c>
      <c r="W42" s="40">
        <f>_xll.qlSabrVolatility(V42,$D$6,$C$6,$E$6,$H$6,$F$6,$G$6)</f>
        <v>0.18997329689068837</v>
      </c>
      <c r="X42" s="40">
        <f>_xll.qlSabrVolatility(V42,$D$7,$C$7,$E$7,$H$7,$F$7,$G$7)</f>
        <v>0.17875351582721469</v>
      </c>
      <c r="Y42" s="40">
        <f>_xll.qlSabrVolatility(V42,$D$8,$C$8,$E$8,$H$8,$F$8,$G$8)</f>
        <v>0.17080316488837685</v>
      </c>
      <c r="Z42" s="40">
        <f>_xll.qlSabrVolatility(V42,$D$9,$C$9,$E$9,$H$9,$F$9,$G$9)</f>
        <v>0.16314466147827422</v>
      </c>
      <c r="AA42" s="40">
        <f>_xll.qlSabrVolatility(V42,$D$10,$C$10,$E$10,$H$10,$F$10,$G$10)</f>
        <v>0.15358787698936616</v>
      </c>
      <c r="AB42" s="40">
        <f>_xll.qlSabrVolatility(V42,$D$11,$C$11,$E$11,$H$11,$F$11,$G$11)</f>
        <v>0.14357515354403486</v>
      </c>
    </row>
    <row r="43" spans="21:28" x14ac:dyDescent="0.25">
      <c r="U43" s="39">
        <f t="shared" si="1"/>
        <v>1.0900000000000003</v>
      </c>
      <c r="V43" s="37">
        <f t="shared" si="0"/>
        <v>109.00000000000003</v>
      </c>
      <c r="W43" s="40">
        <f>_xll.qlSabrVolatility(V43,$D$6,$C$6,$E$6,$H$6,$F$6,$G$6)</f>
        <v>0.18930689341927781</v>
      </c>
      <c r="X43" s="40">
        <f>_xll.qlSabrVolatility(V43,$D$7,$C$7,$E$7,$H$7,$F$7,$G$7)</f>
        <v>0.17830302871310066</v>
      </c>
      <c r="Y43" s="40">
        <f>_xll.qlSabrVolatility(V43,$D$8,$C$8,$E$8,$H$8,$F$8,$G$8)</f>
        <v>0.17052065790188684</v>
      </c>
      <c r="Z43" s="40">
        <f>_xll.qlSabrVolatility(V43,$D$9,$C$9,$E$9,$H$9,$F$9,$G$9)</f>
        <v>0.16283245786293446</v>
      </c>
      <c r="AA43" s="40">
        <f>_xll.qlSabrVolatility(V43,$D$10,$C$10,$E$10,$H$10,$F$10,$G$10)</f>
        <v>0.15326863867329499</v>
      </c>
      <c r="AB43" s="40">
        <f>_xll.qlSabrVolatility(V43,$D$11,$C$11,$E$11,$H$11,$F$11,$G$11)</f>
        <v>0.14326814156699821</v>
      </c>
    </row>
    <row r="44" spans="21:28" x14ac:dyDescent="0.25">
      <c r="U44" s="39">
        <f t="shared" si="1"/>
        <v>1.1000000000000003</v>
      </c>
      <c r="V44" s="37">
        <f t="shared" si="0"/>
        <v>110.00000000000003</v>
      </c>
      <c r="W44" s="40">
        <f>_xll.qlSabrVolatility(V44,$D$6,$C$6,$E$6,$H$6,$F$6,$G$6)</f>
        <v>0.18878585830239947</v>
      </c>
      <c r="X44" s="40">
        <f>_xll.qlSabrVolatility(V44,$D$7,$C$7,$E$7,$H$7,$F$7,$G$7)</f>
        <v>0.17796144454661528</v>
      </c>
      <c r="Y44" s="40">
        <f>_xll.qlSabrVolatility(V44,$D$8,$C$8,$E$8,$H$8,$F$8,$G$8)</f>
        <v>0.17032474389240332</v>
      </c>
      <c r="Z44" s="40">
        <f>_xll.qlSabrVolatility(V44,$D$9,$C$9,$E$9,$H$9,$F$9,$G$9)</f>
        <v>0.16258849902982614</v>
      </c>
      <c r="AA44" s="40">
        <f>_xll.qlSabrVolatility(V44,$D$10,$C$10,$E$10,$H$10,$F$10,$G$10)</f>
        <v>0.15300035741052614</v>
      </c>
      <c r="AB44" s="40">
        <f>_xll.qlSabrVolatility(V44,$D$11,$C$11,$E$11,$H$11,$F$11,$G$11)</f>
        <v>0.14299624072262901</v>
      </c>
    </row>
    <row r="45" spans="21:28" x14ac:dyDescent="0.25">
      <c r="U45" s="39">
        <f t="shared" si="1"/>
        <v>1.1100000000000003</v>
      </c>
      <c r="V45" s="37">
        <f t="shared" si="0"/>
        <v>111.00000000000003</v>
      </c>
      <c r="W45" s="40">
        <f>_xll.qlSabrVolatility(V45,$D$6,$C$6,$E$6,$H$6,$F$6,$G$6)</f>
        <v>0.18840652641490555</v>
      </c>
      <c r="X45" s="40">
        <f>_xll.qlSabrVolatility(V45,$D$7,$C$7,$E$7,$H$7,$F$7,$G$7)</f>
        <v>0.17772575157362228</v>
      </c>
      <c r="Y45" s="40">
        <f>_xll.qlSabrVolatility(V45,$D$8,$C$8,$E$8,$H$8,$F$8,$G$8)</f>
        <v>0.17021275223571114</v>
      </c>
      <c r="Z45" s="40">
        <f>_xll.qlSabrVolatility(V45,$D$9,$C$9,$E$9,$H$9,$F$9,$G$9)</f>
        <v>0.1624110198098567</v>
      </c>
      <c r="AA45" s="40">
        <f>_xll.qlSabrVolatility(V45,$D$10,$C$10,$E$10,$H$10,$F$10,$G$10)</f>
        <v>0.15278192443747088</v>
      </c>
      <c r="AB45" s="40">
        <f>_xll.qlSabrVolatility(V45,$D$11,$C$11,$E$11,$H$11,$F$11,$G$11)</f>
        <v>0.14275880134497096</v>
      </c>
    </row>
    <row r="46" spans="21:28" x14ac:dyDescent="0.25">
      <c r="U46" s="39">
        <f t="shared" si="1"/>
        <v>1.1200000000000003</v>
      </c>
      <c r="V46" s="37">
        <f t="shared" si="0"/>
        <v>112.00000000000003</v>
      </c>
      <c r="W46" s="40">
        <f>_xll.qlSabrVolatility(V46,$D$6,$C$6,$E$6,$H$6,$F$6,$G$6)</f>
        <v>0.18816434712946567</v>
      </c>
      <c r="X46" s="40">
        <f>_xll.qlSabrVolatility(V46,$D$7,$C$7,$E$7,$H$7,$F$7,$G$7)</f>
        <v>0.17759244588845063</v>
      </c>
      <c r="Y46" s="40">
        <f>_xll.qlSabrVolatility(V46,$D$8,$C$8,$E$8,$H$8,$F$8,$G$8)</f>
        <v>0.17018171742682067</v>
      </c>
      <c r="Z46" s="40">
        <f>_xll.qlSabrVolatility(V46,$D$9,$C$9,$E$9,$H$9,$F$9,$G$9)</f>
        <v>0.16229805625409954</v>
      </c>
      <c r="AA46" s="40">
        <f>_xll.qlSabrVolatility(V46,$D$10,$C$10,$E$10,$H$10,$F$10,$G$10)</f>
        <v>0.15261211329770397</v>
      </c>
      <c r="AB46" s="40">
        <f>_xll.qlSabrVolatility(V46,$D$11,$C$11,$E$11,$H$11,$F$11,$G$11)</f>
        <v>0.14255511742440619</v>
      </c>
    </row>
    <row r="47" spans="21:28" x14ac:dyDescent="0.25">
      <c r="U47" s="39">
        <f t="shared" si="1"/>
        <v>1.1300000000000003</v>
      </c>
      <c r="V47" s="37">
        <f t="shared" si="0"/>
        <v>113.00000000000003</v>
      </c>
      <c r="W47" s="40">
        <f>_xll.qlSabrVolatility(V47,$D$6,$C$6,$E$6,$H$6,$F$6,$G$6)</f>
        <v>0.18805400602866704</v>
      </c>
      <c r="X47" s="40">
        <f>_xll.qlSabrVolatility(V47,$D$7,$C$7,$E$7,$H$7,$F$7,$G$7)</f>
        <v>0.17755760290448899</v>
      </c>
      <c r="Y47" s="40">
        <f>_xll.qlSabrVolatility(V47,$D$8,$C$8,$E$8,$H$8,$F$8,$G$8)</f>
        <v>0.17022842769060614</v>
      </c>
      <c r="Z47" s="40">
        <f>_xll.qlSabrVolatility(V47,$D$9,$C$9,$E$9,$H$9,$F$9,$G$9)</f>
        <v>0.16224747118645544</v>
      </c>
      <c r="AA47" s="40">
        <f>_xll.qlSabrVolatility(V47,$D$10,$C$10,$E$10,$H$10,$F$10,$G$10)</f>
        <v>0.15248959154732519</v>
      </c>
      <c r="AB47" s="40">
        <f>_xll.qlSabrVolatility(V47,$D$11,$C$11,$E$11,$H$11,$F$11,$G$11)</f>
        <v>0.14238443088513189</v>
      </c>
    </row>
    <row r="48" spans="21:28" x14ac:dyDescent="0.25">
      <c r="U48" s="39">
        <f t="shared" si="1"/>
        <v>1.1400000000000003</v>
      </c>
      <c r="V48" s="37">
        <f t="shared" si="0"/>
        <v>114.00000000000003</v>
      </c>
      <c r="W48" s="40">
        <f>_xll.qlSabrVolatility(V48,$D$6,$C$6,$E$6,$H$6,$F$6,$G$6)</f>
        <v>0.18806956247953099</v>
      </c>
      <c r="X48" s="40">
        <f>_xll.qlSabrVolatility(V48,$D$7,$C$7,$E$7,$H$7,$F$7,$G$7)</f>
        <v>0.17761695474323191</v>
      </c>
      <c r="Y48" s="40">
        <f>_xll.qlSabrVolatility(V48,$D$8,$C$8,$E$8,$H$8,$F$8,$G$8)</f>
        <v>0.17034947548446727</v>
      </c>
      <c r="Z48" s="40">
        <f>_xll.qlSabrVolatility(V48,$D$9,$C$9,$E$9,$H$9,$F$9,$G$9)</f>
        <v>0.16225698149548137</v>
      </c>
      <c r="AA48" s="40">
        <f>_xll.qlSabrVolatility(V48,$D$10,$C$10,$E$10,$H$10,$F$10,$G$10)</f>
        <v>0.15241293353327068</v>
      </c>
      <c r="AB48" s="40">
        <f>_xll.qlSabrVolatility(V48,$D$11,$C$11,$E$11,$H$11,$F$11,$G$11)</f>
        <v>0.14224593631773502</v>
      </c>
    </row>
    <row r="49" spans="21:28" x14ac:dyDescent="0.25">
      <c r="U49" s="39">
        <f t="shared" si="1"/>
        <v>1.1500000000000004</v>
      </c>
      <c r="V49" s="37">
        <f t="shared" si="0"/>
        <v>115.00000000000003</v>
      </c>
      <c r="W49" s="40">
        <f>_xll.qlSabrVolatility(V49,$D$6,$C$6,$E$6,$H$6,$F$6,$G$6)</f>
        <v>0.18820459458529945</v>
      </c>
      <c r="X49" s="40">
        <f>_xll.qlSabrVolatility(V49,$D$7,$C$7,$E$7,$H$7,$F$7,$G$7)</f>
        <v>0.17776596986970813</v>
      </c>
      <c r="Y49" s="40">
        <f>_xll.qlSabrVolatility(V49,$D$8,$C$8,$E$8,$H$8,$F$8,$G$8)</f>
        <v>0.17054130801048384</v>
      </c>
      <c r="Z49" s="40">
        <f>_xll.qlSabrVolatility(V49,$D$9,$C$9,$E$9,$H$9,$F$9,$G$9)</f>
        <v>0.16232418626593004</v>
      </c>
      <c r="AA49" s="40">
        <f>_xll.qlSabrVolatility(V49,$D$10,$C$10,$E$10,$H$10,$F$10,$G$10)</f>
        <v>0.15238063389483883</v>
      </c>
      <c r="AB49" s="40">
        <f>_xll.qlSabrVolatility(V49,$D$11,$C$11,$E$11,$H$11,$F$11,$G$11)</f>
        <v>0.14213878606871172</v>
      </c>
    </row>
    <row r="50" spans="21:28" x14ac:dyDescent="0.25">
      <c r="U50" s="39">
        <f t="shared" si="1"/>
        <v>1.1600000000000004</v>
      </c>
      <c r="V50" s="37">
        <f t="shared" si="0"/>
        <v>116.00000000000004</v>
      </c>
      <c r="W50" s="40">
        <f>_xll.qlSabrVolatility(V50,$D$6,$C$6,$E$6,$H$6,$F$6,$G$6)</f>
        <v>0.18845234362923391</v>
      </c>
      <c r="X50" s="40">
        <f>_xll.qlSabrVolatility(V50,$D$7,$C$7,$E$7,$H$7,$F$7,$G$7)</f>
        <v>0.1779999316276446</v>
      </c>
      <c r="Y50" s="40">
        <f>_xll.qlSabrVolatility(V50,$D$8,$C$8,$E$8,$H$8,$F$8,$G$8)</f>
        <v>0.1708002760839015</v>
      </c>
      <c r="Z50" s="40">
        <f>_xll.qlSabrVolatility(V50,$D$9,$C$9,$E$9,$H$9,$F$9,$G$9)</f>
        <v>0.16244659490559296</v>
      </c>
      <c r="AA50" s="40">
        <f>_xll.qlSabrVolatility(V50,$D$10,$C$10,$E$10,$H$10,$F$10,$G$10)</f>
        <v>0.15239112144245182</v>
      </c>
      <c r="AB50" s="40">
        <f>_xll.qlSabrVolatility(V50,$D$11,$C$11,$E$11,$H$11,$F$11,$G$11)</f>
        <v>0.14206209558599661</v>
      </c>
    </row>
    <row r="51" spans="21:28" x14ac:dyDescent="0.25">
      <c r="U51" s="39">
        <f t="shared" si="1"/>
        <v>1.1700000000000004</v>
      </c>
      <c r="V51" s="37">
        <f t="shared" si="0"/>
        <v>117.00000000000004</v>
      </c>
      <c r="W51" s="40">
        <f>_xll.qlSabrVolatility(V51,$D$6,$C$6,$E$6,$H$6,$F$6,$G$6)</f>
        <v>0.18880585135412697</v>
      </c>
      <c r="X51" s="40">
        <f>_xll.qlSabrVolatility(V51,$D$7,$C$7,$E$7,$H$7,$F$7,$G$7)</f>
        <v>0.17831401285336343</v>
      </c>
      <c r="Y51" s="40">
        <f>_xll.qlSabrVolatility(V51,$D$8,$C$8,$E$8,$H$8,$F$8,$G$8)</f>
        <v>0.17112268000398501</v>
      </c>
      <c r="Z51" s="40">
        <f>_xll.qlSabrVolatility(V51,$D$9,$C$9,$E$9,$H$9,$F$9,$G$9)</f>
        <v>0.16262165451591412</v>
      </c>
      <c r="AA51" s="40">
        <f>_xll.qlSabrVolatility(V51,$D$10,$C$10,$E$10,$H$10,$F$10,$G$10)</f>
        <v>0.15244277308565601</v>
      </c>
      <c r="AB51" s="40">
        <f>_xll.qlSabrVolatility(V51,$D$11,$C$11,$E$11,$H$11,$F$11,$G$11)</f>
        <v>0.1420149489200998</v>
      </c>
    </row>
    <row r="52" spans="21:28" x14ac:dyDescent="0.25">
      <c r="U52" s="39">
        <f t="shared" si="1"/>
        <v>1.1800000000000004</v>
      </c>
      <c r="V52" s="37">
        <f t="shared" si="0"/>
        <v>118.00000000000004</v>
      </c>
      <c r="W52" s="40">
        <f>_xll.qlSabrVolatility(V52,$D$6,$C$6,$E$6,$H$6,$F$6,$G$6)</f>
        <v>0.18925808501589014</v>
      </c>
      <c r="X52" s="40">
        <f>_xll.qlSabrVolatility(V52,$D$7,$C$7,$E$7,$H$7,$F$7,$G$7)</f>
        <v>0.17870334438831761</v>
      </c>
      <c r="Y52" s="40">
        <f>_xll.qlSabrVolatility(V52,$D$8,$C$8,$E$8,$H$8,$F$8,$G$8)</f>
        <v>0.1715048114064508</v>
      </c>
      <c r="Z52" s="40">
        <f>_xll.qlSabrVolatility(V52,$D$9,$C$9,$E$9,$H$9,$F$9,$G$9)</f>
        <v>0.16284677587400689</v>
      </c>
      <c r="AA52" s="40">
        <f>_xll.qlSabrVolatility(V52,$D$10,$C$10,$E$10,$H$10,$F$10,$G$10)</f>
        <v>0.15253392751204006</v>
      </c>
      <c r="AB52" s="40">
        <f>_xll.qlSabrVolatility(V52,$D$11,$C$11,$E$11,$H$11,$F$11,$G$11)</f>
        <v>0.14199640428401245</v>
      </c>
    </row>
    <row r="53" spans="21:28" x14ac:dyDescent="0.25">
      <c r="U53" s="39">
        <f>U52+1%</f>
        <v>1.1900000000000004</v>
      </c>
      <c r="V53" s="37">
        <f t="shared" si="0"/>
        <v>119.00000000000004</v>
      </c>
      <c r="W53" s="40">
        <f>_xll.qlSabrVolatility(V53,$D$6,$C$6,$E$6,$H$6,$F$6,$G$6)</f>
        <v>0.18980204685361945</v>
      </c>
      <c r="X53" s="40">
        <f>_xll.qlSabrVolatility(V53,$D$7,$C$7,$E$7,$H$7,$F$7,$G$7)</f>
        <v>0.17916307598545725</v>
      </c>
      <c r="Y53" s="40">
        <f>_xll.qlSabrVolatility(V53,$D$8,$C$8,$E$8,$H$8,$F$8,$G$8)</f>
        <v>0.17194299041179642</v>
      </c>
      <c r="Z53" s="40">
        <f>_xll.qlSabrVolatility(V53,$D$9,$C$9,$E$9,$H$9,$F$9,$G$9)</f>
        <v>0.16311935752728957</v>
      </c>
      <c r="AA53" s="40">
        <f>_xll.qlSabrVolatility(V53,$D$10,$C$10,$E$10,$H$10,$F$10,$G$10)</f>
        <v>0.15266289835711647</v>
      </c>
      <c r="AB53" s="40">
        <f>_xll.qlSabrVolatility(V53,$D$11,$C$11,$E$11,$H$11,$F$11,$G$11)</f>
        <v>0.14200549958122391</v>
      </c>
    </row>
    <row r="54" spans="21:28" x14ac:dyDescent="0.25">
      <c r="U54" s="39">
        <f t="shared" si="1"/>
        <v>1.2000000000000004</v>
      </c>
      <c r="V54" s="37">
        <f t="shared" si="0"/>
        <v>120.00000000000004</v>
      </c>
      <c r="W54" s="40">
        <f>_xll.qlSabrVolatility(V54,$D$6,$C$6,$E$6,$H$6,$F$6,$G$6)</f>
        <v>0.1904308662238304</v>
      </c>
      <c r="X54" s="40">
        <f>_xll.qlSabrVolatility(V54,$D$7,$C$7,$E$7,$H$7,$F$7,$G$7)</f>
        <v>0.17968842874772442</v>
      </c>
      <c r="Y54" s="40">
        <f>_xll.qlSabrVolatility(V54,$D$8,$C$8,$E$8,$H$8,$F$8,$G$8)</f>
        <v>0.17243359769552002</v>
      </c>
      <c r="Z54" s="40">
        <f>_xll.qlSabrVolatility(V54,$D$9,$C$9,$E$9,$H$9,$F$9,$G$9)</f>
        <v>0.16343680763908361</v>
      </c>
      <c r="AA54" s="40">
        <f>_xll.qlSabrVolatility(V54,$D$10,$C$10,$E$10,$H$10,$F$10,$G$10)</f>
        <v>0.15282798664912736</v>
      </c>
      <c r="AB54" s="40">
        <f>_xll.qlSabrVolatility(V54,$D$11,$C$11,$E$11,$H$11,$F$11,$G$11)</f>
        <v>0.14204125781949062</v>
      </c>
    </row>
    <row r="55" spans="21:28" x14ac:dyDescent="0.25">
      <c r="U55" s="39">
        <f t="shared" si="1"/>
        <v>1.2100000000000004</v>
      </c>
      <c r="V55" s="37">
        <f t="shared" si="0"/>
        <v>121.00000000000004</v>
      </c>
      <c r="W55" s="40">
        <f>_xll.qlSabrVolatility(V55,$D$6,$C$6,$E$6,$H$6,$F$6,$G$6)</f>
        <v>0.1911378740132916</v>
      </c>
      <c r="X55" s="40">
        <f>_xll.qlSabrVolatility(V55,$D$7,$C$7,$E$7,$H$7,$F$7,$G$7)</f>
        <v>0.18027473880081396</v>
      </c>
      <c r="Y55" s="40">
        <f>_xll.qlSabrVolatility(V55,$D$8,$C$8,$E$8,$H$8,$F$8,$G$8)</f>
        <v>0.17297310137704644</v>
      </c>
      <c r="Z55" s="40">
        <f>_xll.qlSabrVolatility(V55,$D$9,$C$9,$E$9,$H$9,$F$9,$G$9)</f>
        <v>0.16379656335505477</v>
      </c>
      <c r="AA55" s="40">
        <f>_xll.qlSabrVolatility(V55,$D$10,$C$10,$E$10,$H$10,$F$10,$G$10)</f>
        <v>0.15302749235918353</v>
      </c>
      <c r="AB55" s="40">
        <f>_xll.qlSabrVolatility(V55,$D$11,$C$11,$E$11,$H$11,$F$11,$G$11)</f>
        <v>0.14210269233786998</v>
      </c>
    </row>
    <row r="56" spans="21:28" x14ac:dyDescent="0.25">
      <c r="U56" s="39">
        <f t="shared" si="1"/>
        <v>1.2200000000000004</v>
      </c>
      <c r="V56" s="37">
        <f t="shared" si="0"/>
        <v>122.00000000000004</v>
      </c>
      <c r="W56" s="40">
        <f>_xll.qlSabrVolatility(V56,$D$6,$C$6,$E$6,$H$6,$F$6,$G$6)</f>
        <v>0.19191666000269089</v>
      </c>
      <c r="X56" s="40">
        <f>_xll.qlSabrVolatility(V56,$D$7,$C$7,$E$7,$H$7,$F$7,$G$7)</f>
        <v>0.1809174923600752</v>
      </c>
      <c r="Y56" s="40">
        <f>_xll.qlSabrVolatility(V56,$D$8,$C$8,$E$8,$H$8,$F$8,$G$8)</f>
        <v>0.17355807884453262</v>
      </c>
      <c r="Z56" s="40">
        <f>_xll.qlSabrVolatility(V56,$D$9,$C$9,$E$9,$H$9,$F$9,$G$9)</f>
        <v>0.16419610757955019</v>
      </c>
      <c r="AA56" s="40">
        <f>_xll.qlSabrVolatility(V56,$D$10,$C$10,$E$10,$H$10,$F$10,$G$10)</f>
        <v>0.15325972493343207</v>
      </c>
      <c r="AB56" s="40">
        <f>_xll.qlSabrVolatility(V56,$D$11,$C$11,$E$11,$H$11,$F$11,$G$11)</f>
        <v>0.1421888117854333</v>
      </c>
    </row>
    <row r="57" spans="21:28" x14ac:dyDescent="0.25">
      <c r="U57" s="39">
        <f t="shared" si="1"/>
        <v>1.2300000000000004</v>
      </c>
      <c r="V57" s="37">
        <f t="shared" si="0"/>
        <v>123.00000000000004</v>
      </c>
      <c r="W57" s="40">
        <f>_xll.qlSabrVolatility(V57,$D$6,$C$6,$E$6,$H$6,$F$6,$G$6)</f>
        <v>0.19276111458972317</v>
      </c>
      <c r="X57" s="40">
        <f>_xll.qlSabrVolatility(V57,$D$7,$C$7,$E$7,$H$7,$F$7,$G$7)</f>
        <v>0.18161235269396989</v>
      </c>
      <c r="Y57" s="40">
        <f>_xll.qlSabrVolatility(V57,$D$8,$C$8,$E$8,$H$8,$F$8,$G$8)</f>
        <v>0.17418523379971843</v>
      </c>
      <c r="Z57" s="40">
        <f>_xll.qlSabrVolatility(V57,$D$9,$C$9,$E$9,$H$9,$F$9,$G$9)</f>
        <v>0.16463298315318992</v>
      </c>
      <c r="AA57" s="40">
        <f>_xll.qlSabrVolatility(V57,$D$10,$C$10,$E$10,$H$10,$F$10,$G$10)</f>
        <v>0.15352301272789215</v>
      </c>
      <c r="AB57" s="40">
        <f>_xll.qlSabrVolatility(V57,$D$11,$C$11,$E$11,$H$11,$F$11,$G$11)</f>
        <v>0.14229862480145825</v>
      </c>
    </row>
    <row r="58" spans="21:28" x14ac:dyDescent="0.25">
      <c r="U58" s="39">
        <f t="shared" si="1"/>
        <v>1.2400000000000004</v>
      </c>
      <c r="V58" s="37">
        <f t="shared" si="0"/>
        <v>124.00000000000004</v>
      </c>
      <c r="W58" s="40">
        <f>_xll.qlSabrVolatility(V58,$D$6,$C$6,$E$6,$H$6,$F$6,$G$6)</f>
        <v>0.1936654567229871</v>
      </c>
      <c r="X58" s="40">
        <f>_xll.qlSabrVolatility(V58,$D$7,$C$7,$E$7,$H$7,$F$7,$G$7)</f>
        <v>0.18235517971828788</v>
      </c>
      <c r="Y58" s="40">
        <f>_xll.qlSabrVolatility(V58,$D$8,$C$8,$E$8,$H$8,$F$8,$G$8)</f>
        <v>0.17485140892284551</v>
      </c>
      <c r="Z58" s="40">
        <f>_xll.qlSabrVolatility(V58,$D$9,$C$9,$E$9,$H$9,$F$9,$G$9)</f>
        <v>0.1651048045063154</v>
      </c>
      <c r="AA58" s="40">
        <f>_xll.qlSabrVolatility(V58,$D$10,$C$10,$E$10,$H$10,$F$10,$G$10)</f>
        <v>0.15381571130651531</v>
      </c>
      <c r="AB58" s="40">
        <f>_xll.qlSabrVolatility(V58,$D$11,$C$11,$E$11,$H$11,$F$11,$G$11)</f>
        <v>0.14243114435832616</v>
      </c>
    </row>
    <row r="59" spans="21:28" x14ac:dyDescent="0.25">
      <c r="U59" s="39">
        <f t="shared" si="1"/>
        <v>1.2500000000000004</v>
      </c>
      <c r="V59" s="37">
        <f t="shared" si="0"/>
        <v>125.00000000000004</v>
      </c>
      <c r="W59" s="40">
        <f>_xll.qlSabrVolatility(V59,$D$6,$C$6,$E$6,$H$6,$F$6,$G$6)</f>
        <v>0.1946242500980003</v>
      </c>
      <c r="X59" s="40">
        <f>_xll.qlSabrVolatility(V59,$D$7,$C$7,$E$7,$H$7,$F$7,$G$7)</f>
        <v>0.18314204308958562</v>
      </c>
      <c r="Y59" s="40">
        <f>_xll.qlSabrVolatility(V59,$D$8,$C$8,$E$8,$H$8,$F$8,$G$8)</f>
        <v>0.17555359462805217</v>
      </c>
      <c r="Z59" s="40">
        <f>_xll.qlSabrVolatility(V59,$D$9,$C$9,$E$9,$H$9,$F$9,$G$9)</f>
        <v>0.16560926692663844</v>
      </c>
      <c r="AA59" s="40">
        <f>_xll.qlSabrVolatility(V59,$D$10,$C$10,$E$10,$H$10,$F$10,$G$10)</f>
        <v>0.15413621059783705</v>
      </c>
      <c r="AB59" s="40">
        <f>_xll.qlSabrVolatility(V59,$D$11,$C$11,$E$11,$H$11,$F$11,$G$11)</f>
        <v>0.14258539173937546</v>
      </c>
    </row>
    <row r="60" spans="21:28" x14ac:dyDescent="0.25">
      <c r="U60" s="39">
        <f t="shared" si="1"/>
        <v>1.2600000000000005</v>
      </c>
      <c r="V60" s="37">
        <f t="shared" si="0"/>
        <v>126.00000000000004</v>
      </c>
      <c r="W60" s="40">
        <f>_xll.qlSabrVolatility(V60,$D$6,$C$6,$E$6,$H$6,$F$6,$G$6)</f>
        <v>0.19563240968254234</v>
      </c>
      <c r="X60" s="40">
        <f>_xll.qlSabrVolatility(V60,$D$7,$C$7,$E$7,$H$7,$F$7,$G$7)</f>
        <v>0.18396922972088753</v>
      </c>
      <c r="Y60" s="40">
        <f>_xll.qlSabrVolatility(V60,$D$8,$C$8,$E$8,$H$8,$F$8,$G$8)</f>
        <v>0.17628893441207058</v>
      </c>
      <c r="Z60" s="40">
        <f>_xll.qlSabrVolatility(V60,$D$9,$C$9,$E$9,$H$9,$F$9,$G$9)</f>
        <v>0.16614415362467938</v>
      </c>
      <c r="AA60" s="40">
        <f>_xll.qlSabrVolatility(V60,$D$10,$C$10,$E$10,$H$10,$F$10,$G$10)</f>
        <v>0.15448294093467319</v>
      </c>
      <c r="AB60" s="40">
        <f>_xll.qlSabrVolatility(V60,$D$11,$C$11,$E$11,$H$11,$F$11,$G$11)</f>
        <v>0.14276040013429056</v>
      </c>
    </row>
    <row r="61" spans="21:28" x14ac:dyDescent="0.25">
      <c r="U61" s="39">
        <f t="shared" si="1"/>
        <v>1.2700000000000005</v>
      </c>
      <c r="V61" s="37">
        <f t="shared" si="0"/>
        <v>127.00000000000004</v>
      </c>
      <c r="W61" s="40">
        <f>_xll.qlSabrVolatility(V61,$D$6,$C$6,$E$6,$H$6,$F$6,$G$6)</f>
        <v>0.19668520052730476</v>
      </c>
      <c r="X61" s="40">
        <f>_xll.qlSabrVolatility(V61,$D$7,$C$7,$E$7,$H$7,$F$7,$G$7)</f>
        <v>0.18483324663656842</v>
      </c>
      <c r="Y61" s="40">
        <f>_xll.qlSabrVolatility(V61,$D$8,$C$8,$E$8,$H$8,$F$8,$G$8)</f>
        <v>0.17705472730166311</v>
      </c>
      <c r="Z61" s="40">
        <f>_xll.qlSabrVolatility(V61,$D$9,$C$9,$E$9,$H$9,$F$9,$G$9)</f>
        <v>0.16670734080928715</v>
      </c>
      <c r="AA61" s="40">
        <f>_xll.qlSabrVolatility(V61,$D$10,$C$10,$E$10,$H$10,$F$10,$G$10)</f>
        <v>0.15485437802453297</v>
      </c>
      <c r="AB61" s="40">
        <f>_xll.qlSabrVolatility(V61,$D$11,$C$11,$E$11,$H$11,$F$11,$G$11)</f>
        <v>0.14295521784397591</v>
      </c>
    </row>
    <row r="62" spans="21:28" x14ac:dyDescent="0.25">
      <c r="U62" s="39">
        <f t="shared" si="1"/>
        <v>1.2800000000000005</v>
      </c>
      <c r="V62" s="37">
        <f t="shared" si="0"/>
        <v>128.00000000000006</v>
      </c>
      <c r="W62" s="40">
        <f>_xll.qlSabrVolatility(V62,$D$6,$C$6,$E$6,$H$6,$F$6,$G$6)</f>
        <v>0.1977782306285088</v>
      </c>
      <c r="X62" s="40">
        <f>_xll.qlSabrVolatility(V62,$D$7,$C$7,$E$7,$H$7,$F$7,$G$7)</f>
        <v>0.18573082003447047</v>
      </c>
      <c r="Y62" s="40">
        <f>_xll.qlSabrVolatility(V62,$D$8,$C$8,$E$8,$H$8,$F$8,$G$8)</f>
        <v>0.17784842788587149</v>
      </c>
      <c r="Z62" s="40">
        <f>_xll.qlSabrVolatility(V62,$D$9,$C$9,$E$9,$H$9,$F$9,$G$9)</f>
        <v>0.16729680100014466</v>
      </c>
      <c r="AA62" s="40">
        <f>_xll.qlSabrVolatility(V62,$D$10,$C$10,$E$10,$H$10,$F$10,$G$10)</f>
        <v>0.15524904691595259</v>
      </c>
      <c r="AB62" s="40">
        <f>_xll.qlSabrVolatility(V62,$D$11,$C$11,$E$11,$H$11,$F$11,$G$11)</f>
        <v>0.14316891109512508</v>
      </c>
    </row>
    <row r="63" spans="21:28" x14ac:dyDescent="0.25">
      <c r="U63" s="39">
        <f t="shared" si="1"/>
        <v>1.2900000000000005</v>
      </c>
      <c r="V63" s="37">
        <f t="shared" si="0"/>
        <v>129.00000000000006</v>
      </c>
      <c r="W63" s="40">
        <f>_xll.qlSabrVolatility(V63,$D$6,$C$6,$E$6,$H$6,$F$6,$G$6)</f>
        <v>0.19890743938047539</v>
      </c>
      <c r="X63" s="40">
        <f>_xll.qlSabrVolatility(V63,$D$7,$C$7,$E$7,$H$7,$F$7,$G$7)</f>
        <v>0.18665889134718816</v>
      </c>
      <c r="Y63" s="40">
        <f>_xll.qlSabrVolatility(V63,$D$8,$C$8,$E$8,$H$8,$F$8,$G$8)</f>
        <v>0.17866764438484042</v>
      </c>
      <c r="Z63" s="40">
        <f>_xll.qlSabrVolatility(V63,$D$9,$C$9,$E$9,$H$9,$F$9,$G$9)</f>
        <v>0.16791060480738998</v>
      </c>
      <c r="AA63" s="40">
        <f>_xll.qlSabrVolatility(V63,$D$10,$C$10,$E$10,$H$10,$F$10,$G$10)</f>
        <v>0.15566552503824049</v>
      </c>
      <c r="AB63" s="40">
        <f>_xll.qlSabrVolatility(V63,$D$11,$C$11,$E$11,$H$11,$F$11,$G$11)</f>
        <v>0.1434005664717492</v>
      </c>
    </row>
    <row r="64" spans="21:28" x14ac:dyDescent="0.25">
      <c r="U64" s="39">
        <f t="shared" si="1"/>
        <v>1.3000000000000005</v>
      </c>
      <c r="V64" s="37">
        <f t="shared" si="0"/>
        <v>130.00000000000006</v>
      </c>
      <c r="W64" s="40">
        <f>_xll.qlSabrVolatility(V64,$D$6,$C$6,$E$6,$H$6,$F$6,$G$6)</f>
        <v>0.20006908291639</v>
      </c>
      <c r="X64" s="40">
        <f>_xll.qlSabrVolatility(V64,$D$7,$C$7,$E$7,$H$7,$F$7,$G$7)</f>
        <v>0.18761461100359933</v>
      </c>
      <c r="Y64" s="40">
        <f>_xll.qlSabrVolatility(V64,$D$8,$C$8,$E$8,$H$8,$F$8,$G$8)</f>
        <v>0.17951013516357114</v>
      </c>
      <c r="Z64" s="40">
        <f>_xll.qlSabrVolatility(V64,$D$9,$C$9,$E$9,$H$9,$F$9,$G$9)</f>
        <v>0.16854692140293723</v>
      </c>
      <c r="AA64" s="40">
        <f>_xll.qlSabrVolatility(V64,$D$10,$C$10,$E$10,$H$10,$F$10,$G$10)</f>
        <v>0.1561024443997672</v>
      </c>
      <c r="AB64" s="40">
        <f>_xll.qlSabrVolatility(V64,$D$11,$C$11,$E$11,$H$11,$F$11,$G$11)</f>
        <v>0.14364929297676338</v>
      </c>
    </row>
    <row r="65" spans="21:28" x14ac:dyDescent="0.25">
      <c r="U65" s="39">
        <f t="shared" ref="U65:U74" si="2">U64+1%</f>
        <v>1.3100000000000005</v>
      </c>
      <c r="V65" s="37">
        <f t="shared" si="0"/>
        <v>131.00000000000006</v>
      </c>
      <c r="W65" s="40">
        <f>_xll.qlSabrVolatility(V65,$D$6,$C$6,$E$6,$H$6,$F$6,$G$6)</f>
        <v>0.20125971740371812</v>
      </c>
      <c r="X65" s="40">
        <f>_xll.qlSabrVolatility(V65,$D$7,$C$7,$E$7,$H$7,$F$7,$G$7)</f>
        <v>0.18859533049559107</v>
      </c>
      <c r="Y65" s="40">
        <f>_xll.qlSabrVolatility(V65,$D$8,$C$8,$E$8,$H$8,$F$8,$G$8)</f>
        <v>0.18037380405113781</v>
      </c>
      <c r="Z65" s="40">
        <f>_xll.qlSabrVolatility(V65,$D$9,$C$9,$E$9,$H$9,$F$9,$G$9)</f>
        <v>0.16920401789617853</v>
      </c>
      <c r="AA65" s="40">
        <f>_xll.qlSabrVolatility(V65,$D$10,$C$10,$E$10,$H$10,$F$10,$G$10)</f>
        <v>0.15655849303362579</v>
      </c>
      <c r="AB65" s="40">
        <f>_xll.qlSabrVolatility(V65,$D$11,$C$11,$E$11,$H$11,$F$11,$G$11)</f>
        <v>0.14391422374135926</v>
      </c>
    </row>
    <row r="66" spans="21:28" x14ac:dyDescent="0.25">
      <c r="U66" s="39">
        <f t="shared" si="2"/>
        <v>1.3200000000000005</v>
      </c>
      <c r="V66" s="37">
        <f t="shared" si="0"/>
        <v>132.00000000000006</v>
      </c>
      <c r="W66" s="40">
        <f>_xll.qlSabrVolatility(V66,$D$6,$C$6,$E$6,$H$6,$F$6,$G$6)</f>
        <v>0.20247618114843477</v>
      </c>
      <c r="X66" s="40">
        <f>_xll.qlSabrVolatility(V66,$D$7,$C$7,$E$7,$H$7,$F$7,$G$7)</f>
        <v>0.18959859326025502</v>
      </c>
      <c r="Y66" s="40">
        <f>_xll.qlSabrVolatility(V66,$D$8,$C$8,$E$8,$H$8,$F$8,$G$8)</f>
        <v>0.18125669477713025</v>
      </c>
      <c r="Z66" s="40">
        <f>_xll.qlSabrVolatility(V66,$D$9,$C$9,$E$9,$H$9,$F$9,$G$9)</f>
        <v>0.16988025781059451</v>
      </c>
      <c r="AA66" s="40">
        <f>_xll.qlSabrVolatility(V66,$D$10,$C$10,$E$10,$H$10,$F$10,$G$10)</f>
        <v>0.15703241577993882</v>
      </c>
      <c r="AB66" s="40">
        <f>_xll.qlSabrVolatility(V66,$D$11,$C$11,$E$11,$H$11,$F$11,$G$11)</f>
        <v>0.14419451740339662</v>
      </c>
    </row>
    <row r="67" spans="21:28" x14ac:dyDescent="0.25">
      <c r="U67" s="39">
        <f t="shared" si="2"/>
        <v>1.3300000000000005</v>
      </c>
      <c r="V67" s="37">
        <f t="shared" si="0"/>
        <v>133.00000000000006</v>
      </c>
      <c r="W67" s="40">
        <f>_xll.qlSabrVolatility(V67,$D$6,$C$6,$E$6,$H$6,$F$6,$G$6)</f>
        <v>0.20371557617537295</v>
      </c>
      <c r="X67" s="40">
        <f>_xll.qlSabrVolatility(V67,$D$7,$C$7,$E$7,$H$7,$F$7,$G$7)</f>
        <v>0.19062212479899607</v>
      </c>
      <c r="Y67" s="40">
        <f>_xll.qlSabrVolatility(V67,$D$8,$C$8,$E$8,$H$8,$F$8,$G$8)</f>
        <v>0.1821569847898753</v>
      </c>
      <c r="Z67" s="40">
        <f>_xll.qlSabrVolatility(V67,$D$9,$C$9,$E$9,$H$9,$F$9,$G$9)</f>
        <v>0.17057409883912325</v>
      </c>
      <c r="AA67" s="40">
        <f>_xll.qlSabrVolatility(V67,$D$10,$C$10,$E$10,$H$10,$F$10,$G$10)</f>
        <v>0.15752301449199141</v>
      </c>
      <c r="AB67" s="40">
        <f>_xll.qlSabrVolatility(V67,$D$11,$C$11,$E$11,$H$11,$F$11,$G$11)</f>
        <v>0.14448935917851408</v>
      </c>
    </row>
    <row r="68" spans="21:28" x14ac:dyDescent="0.25">
      <c r="U68" s="39">
        <f t="shared" si="2"/>
        <v>1.3400000000000005</v>
      </c>
      <c r="V68" s="37">
        <f t="shared" si="0"/>
        <v>134.00000000000006</v>
      </c>
      <c r="W68" s="40">
        <f>_xll.qlSabrVolatility(V68,$D$6,$C$6,$E$6,$H$6,$F$6,$G$6)</f>
        <v>0.20497524979253068</v>
      </c>
      <c r="X68" s="40">
        <f>_xll.qlSabrVolatility(V68,$D$7,$C$7,$E$7,$H$7,$F$7,$G$7)</f>
        <v>0.19166382237461016</v>
      </c>
      <c r="Y68" s="40">
        <f>_xll.qlSabrVolatility(V68,$D$8,$C$8,$E$8,$H$8,$F$8,$G$8)</f>
        <v>0.18307297867693215</v>
      </c>
      <c r="Z68" s="40">
        <f>_xll.qlSabrVolatility(V68,$D$9,$C$9,$E$9,$H$9,$F$9,$G$9)</f>
        <v>0.17128409003633582</v>
      </c>
      <c r="AA68" s="40">
        <f>_xll.qlSabrVolatility(V68,$D$10,$C$10,$E$10,$H$10,$F$10,$G$10)</f>
        <v>0.1580291477493623</v>
      </c>
      <c r="AB68" s="40">
        <f>_xll.qlSabrVolatility(V68,$D$11,$C$11,$E$11,$H$11,$F$11,$G$11)</f>
        <v>0.14479796164921419</v>
      </c>
    </row>
    <row r="69" spans="21:28" x14ac:dyDescent="0.25">
      <c r="U69" s="39">
        <f t="shared" si="2"/>
        <v>1.3500000000000005</v>
      </c>
      <c r="V69" s="37">
        <f t="shared" ref="V69:V74" si="3">U69*$C$2</f>
        <v>135.00000000000006</v>
      </c>
      <c r="W69" s="40">
        <f>_xll.qlSabrVolatility(V69,$D$6,$C$6,$E$6,$H$6,$F$6,$G$6)</f>
        <v>0.20625277651455259</v>
      </c>
      <c r="X69" s="40">
        <f>_xll.qlSabrVolatility(V69,$D$7,$C$7,$E$7,$H$7,$F$7,$G$7)</f>
        <v>0.19272174455665625</v>
      </c>
      <c r="Y69" s="40">
        <f>_xll.qlSabrVolatility(V69,$D$8,$C$8,$E$8,$H$8,$F$8,$G$8)</f>
        <v>0.18400310136842971</v>
      </c>
      <c r="Z69" s="40">
        <f>_xll.qlSabrVolatility(V69,$D$9,$C$9,$E$9,$H$9,$F$9,$G$9)</f>
        <v>0.17200886858557182</v>
      </c>
      <c r="AA69" s="40">
        <f>_xll.qlSabrVolatility(V69,$D$10,$C$10,$E$10,$H$10,$F$10,$G$10)</f>
        <v>0.1585497301558686</v>
      </c>
      <c r="AB69" s="40">
        <f>_xll.qlSabrVolatility(V69,$D$11,$C$11,$E$11,$H$11,$F$11,$G$11)</f>
        <v>0.14511956529793552</v>
      </c>
    </row>
    <row r="70" spans="21:28" x14ac:dyDescent="0.25">
      <c r="U70" s="39">
        <f t="shared" si="2"/>
        <v>1.3600000000000005</v>
      </c>
      <c r="V70" s="37">
        <f t="shared" si="3"/>
        <v>136.00000000000006</v>
      </c>
      <c r="W70" s="40">
        <f>_xll.qlSabrVolatility(V70,$D$6,$C$6,$E$6,$H$6,$F$6,$G$6)</f>
        <v>0.20754594061269413</v>
      </c>
      <c r="X70" s="40">
        <f>_xll.qlSabrVolatility(V70,$D$7,$C$7,$E$7,$H$7,$F$7,$G$7)</f>
        <v>0.19379410082463772</v>
      </c>
      <c r="Y70" s="40">
        <f>_xll.qlSabrVolatility(V70,$D$8,$C$8,$E$8,$H$8,$F$8,$G$8)</f>
        <v>0.18494589126845185</v>
      </c>
      <c r="Z70" s="40">
        <f>_xll.qlSabrVolatility(V70,$D$9,$C$9,$E$9,$H$9,$F$9,$G$9)</f>
        <v>0.17274715625998152</v>
      </c>
      <c r="AA70" s="40">
        <f>_xll.qlSabrVolatility(V70,$D$10,$C$10,$E$10,$H$10,$F$10,$G$10)</f>
        <v>0.15908373129391437</v>
      </c>
      <c r="AB70" s="40">
        <f>_xll.qlSabrVolatility(V70,$D$11,$C$11,$E$11,$H$11,$F$11,$G$11)</f>
        <v>0.14545343881021597</v>
      </c>
    </row>
    <row r="71" spans="21:28" x14ac:dyDescent="0.25">
      <c r="U71" s="39">
        <f t="shared" si="2"/>
        <v>1.3700000000000006</v>
      </c>
      <c r="V71" s="37">
        <f t="shared" si="3"/>
        <v>137.00000000000006</v>
      </c>
      <c r="W71" s="40">
        <f>_xll.qlSabrVolatility(V71,$D$6,$C$6,$E$6,$H$6,$F$6,$G$6)</f>
        <v>0.20885271947253317</v>
      </c>
      <c r="X71" s="40">
        <f>_xll.qlSabrVolatility(V71,$D$7,$C$7,$E$7,$H$7,$F$7,$G$7)</f>
        <v>0.19487924138726309</v>
      </c>
      <c r="Y71" s="40">
        <f>_xll.qlSabrVolatility(V71,$D$8,$C$8,$E$8,$H$8,$F$8,$G$8)</f>
        <v>0.18589999342896202</v>
      </c>
      <c r="Z71" s="40">
        <f>_xll.qlSabrVolatility(V71,$D$9,$C$9,$E$9,$H$9,$F$9,$G$9)</f>
        <v>0.17349775567839273</v>
      </c>
      <c r="AA71" s="40">
        <f>_xll.qlSabrVolatility(V71,$D$10,$C$10,$E$10,$H$10,$F$10,$G$10)</f>
        <v>0.15963017440013877</v>
      </c>
      <c r="AB71" s="40">
        <f>_xll.qlSabrVolatility(V71,$D$11,$C$11,$E$11,$H$11,$F$11,$G$11)</f>
        <v>0.1457988791736024</v>
      </c>
    </row>
    <row r="72" spans="21:28" x14ac:dyDescent="0.25">
      <c r="U72" s="39">
        <f t="shared" si="2"/>
        <v>1.3800000000000006</v>
      </c>
      <c r="V72" s="37">
        <f t="shared" si="3"/>
        <v>138.00000000000006</v>
      </c>
      <c r="W72" s="40">
        <f>_xll.qlSabrVolatility(V72,$D$6,$C$6,$E$6,$H$6,$F$6,$G$6)</f>
        <v>0.21017126787338772</v>
      </c>
      <c r="X72" s="40">
        <f>_xll.qlSabrVolatility(V72,$D$7,$C$7,$E$7,$H$7,$F$7,$G$7)</f>
        <v>0.19597564733361755</v>
      </c>
      <c r="Y72" s="40">
        <f>_xll.qlSabrVolatility(V72,$D$8,$C$8,$E$8,$H$8,$F$8,$G$8)</f>
        <v>0.18686415285453734</v>
      </c>
      <c r="Z72" s="40">
        <f>_xll.qlSabrVolatility(V72,$D$9,$C$9,$E$9,$H$9,$F$9,$G$9)</f>
        <v>0.17425954644040573</v>
      </c>
      <c r="AA72" s="40">
        <f>_xll.qlSabrVolatility(V72,$D$10,$C$10,$E$10,$H$10,$F$10,$G$10)</f>
        <v>0.16018813482040031</v>
      </c>
      <c r="AB72" s="40">
        <f>_xll.qlSabrVolatility(V72,$D$11,$C$11,$E$11,$H$11,$F$11,$G$11)</f>
        <v>0.14615521159708025</v>
      </c>
    </row>
    <row r="73" spans="21:28" x14ac:dyDescent="0.25">
      <c r="U73" s="39">
        <f t="shared" si="2"/>
        <v>1.3900000000000006</v>
      </c>
      <c r="V73" s="37">
        <f t="shared" si="3"/>
        <v>139.00000000000006</v>
      </c>
      <c r="W73" s="40">
        <f>_xll.qlSabrVolatility(V73,$D$6,$C$6,$E$6,$H$6,$F$6,$G$6)</f>
        <v>0.21149990325174556</v>
      </c>
      <c r="X73" s="40">
        <f>_xll.qlSabrVolatility(V73,$D$7,$C$7,$E$7,$H$7,$F$7,$G$7)</f>
        <v>0.19708192119750206</v>
      </c>
      <c r="Y73" s="40">
        <f>_xll.qlSabrVolatility(V73,$D$8,$C$8,$E$8,$H$8,$F$8,$G$8)</f>
        <v>0.18783720800412962</v>
      </c>
      <c r="Z73" s="40">
        <f>_xll.qlSabrVolatility(V73,$D$9,$C$9,$E$9,$H$9,$F$9,$G$9)</f>
        <v>0.17503148121026763</v>
      </c>
      <c r="AA73" s="40">
        <f>_xll.qlSabrVolatility(V73,$D$10,$C$10,$E$10,$H$10,$F$10,$G$10)</f>
        <v>0.16075673829536391</v>
      </c>
      <c r="AB73" s="40">
        <f>_xll.qlSabrVolatility(V73,$D$11,$C$11,$E$11,$H$11,$F$11,$G$11)</f>
        <v>0.14652178927459286</v>
      </c>
    </row>
    <row r="74" spans="21:28" x14ac:dyDescent="0.25">
      <c r="U74" s="39">
        <f t="shared" si="2"/>
        <v>1.4000000000000006</v>
      </c>
      <c r="V74" s="37">
        <f t="shared" si="3"/>
        <v>140.00000000000006</v>
      </c>
      <c r="W74" s="40">
        <f>_xll.qlSabrVolatility(V74,$D$6,$C$6,$E$6,$H$6,$F$6,$G$6)</f>
        <v>0.21283709197219325</v>
      </c>
      <c r="X74" s="40">
        <f>_xll.qlSabrVolatility(V74,$D$7,$C$7,$E$7,$H$7,$F$7,$G$7)</f>
        <v>0.1981967779884691</v>
      </c>
      <c r="Y74" s="40">
        <f>_xll.qlSabrVolatility(V74,$D$8,$C$8,$E$8,$H$8,$F$8,$G$8)</f>
        <v>0.18881808453778576</v>
      </c>
      <c r="Z74" s="40">
        <f>_xll.qlSabrVolatility(V74,$D$9,$C$9,$E$9,$H$9,$F$9,$G$9)</f>
        <v>0.17581258180594583</v>
      </c>
      <c r="AA74" s="40">
        <f>_xll.qlSabrVolatility(V74,$D$10,$C$10,$E$10,$H$10,$F$10,$G$10)</f>
        <v>0.16133515912144522</v>
      </c>
      <c r="AB74" s="40">
        <f>_xll.qlSabrVolatility(V74,$D$11,$C$11,$E$11,$H$11,$F$11,$G$11)</f>
        <v>0.14689799301478274</v>
      </c>
    </row>
    <row r="75" spans="21:28" x14ac:dyDescent="0.25">
      <c r="U75" s="39"/>
      <c r="V75" s="37"/>
      <c r="W75" s="40"/>
    </row>
    <row r="76" spans="21:28" x14ac:dyDescent="0.25">
      <c r="U76" s="39"/>
      <c r="V76" s="37"/>
      <c r="W76" s="40"/>
    </row>
    <row r="77" spans="21:28" x14ac:dyDescent="0.25">
      <c r="U77" s="39"/>
      <c r="V77" s="37"/>
      <c r="W77" s="40"/>
    </row>
    <row r="78" spans="21:28" x14ac:dyDescent="0.25">
      <c r="U78" s="39"/>
      <c r="V78" s="37"/>
      <c r="W78" s="40"/>
    </row>
    <row r="79" spans="21:28" x14ac:dyDescent="0.25">
      <c r="U79" s="39"/>
      <c r="V79" s="37"/>
      <c r="W79" s="40"/>
    </row>
    <row r="80" spans="21:28" x14ac:dyDescent="0.25">
      <c r="U80" s="39"/>
      <c r="V80" s="37"/>
      <c r="W80" s="40"/>
    </row>
    <row r="81" spans="21:23" x14ac:dyDescent="0.25">
      <c r="U81" s="39"/>
      <c r="V81" s="37"/>
      <c r="W81" s="40"/>
    </row>
    <row r="82" spans="21:23" x14ac:dyDescent="0.25">
      <c r="U82" s="39"/>
      <c r="V82" s="37"/>
      <c r="W82" s="40"/>
    </row>
    <row r="83" spans="21:23" x14ac:dyDescent="0.25">
      <c r="U83" s="39"/>
      <c r="V83" s="37"/>
      <c r="W83" s="40"/>
    </row>
    <row r="84" spans="21:23" x14ac:dyDescent="0.25">
      <c r="U84" s="39"/>
      <c r="V84" s="37"/>
      <c r="W84" s="40"/>
    </row>
    <row r="85" spans="21:23" x14ac:dyDescent="0.25">
      <c r="U85" s="39"/>
      <c r="V85" s="37"/>
      <c r="W85" s="40"/>
    </row>
    <row r="86" spans="21:23" x14ac:dyDescent="0.25">
      <c r="U86" s="39"/>
      <c r="V86" s="37"/>
      <c r="W86" s="40"/>
    </row>
    <row r="87" spans="21:23" x14ac:dyDescent="0.25">
      <c r="U87" s="39"/>
      <c r="V87" s="37"/>
      <c r="W87" s="40"/>
    </row>
    <row r="88" spans="21:23" x14ac:dyDescent="0.25">
      <c r="U88" s="39"/>
      <c r="V88" s="37"/>
      <c r="W88" s="4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Courbe des taux</vt:lpstr>
      <vt:lpstr>SABR vols</vt:lpstr>
      <vt:lpstr>ZcRates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</dc:creator>
  <cp:lastModifiedBy>Anton</cp:lastModifiedBy>
  <dcterms:created xsi:type="dcterms:W3CDTF">2014-11-26T09:59:02Z</dcterms:created>
  <dcterms:modified xsi:type="dcterms:W3CDTF">2014-12-11T14:53:50Z</dcterms:modified>
</cp:coreProperties>
</file>